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showInkAnnotation="0" codeName="ThisWorkbook" checkCompatibility="1" autoCompressPictures="0"/>
  <mc:AlternateContent xmlns:mc="http://schemas.openxmlformats.org/markup-compatibility/2006">
    <mc:Choice Requires="x15">
      <x15ac:absPath xmlns:x15ac="http://schemas.microsoft.com/office/spreadsheetml/2010/11/ac" url="https://moecode-my.sharepoint.com/personal/o23385_ioffice_email/Documents/Documents/"/>
    </mc:Choice>
  </mc:AlternateContent>
  <xr:revisionPtr revIDLastSave="48" documentId="8_{03DFFFBB-8850-3742-B3CD-39A25CB51F16}" xr6:coauthVersionLast="45" xr6:coauthVersionMax="45" xr10:uidLastSave="{E6B70F39-8DB6-2C46-834F-DFE3C9A88D0A}"/>
  <bookViews>
    <workbookView xWindow="0" yWindow="500" windowWidth="25600" windowHeight="15500" activeTab="3" xr2:uid="{00000000-000D-0000-FFFF-FFFF00000000}"/>
  </bookViews>
  <sheets>
    <sheet name="Paramètres" sheetId="2" r:id="rId1"/>
    <sheet name="Copie" sheetId="6" state="hidden" r:id="rId2"/>
    <sheet name="Vue 31" sheetId="9" r:id="rId3"/>
    <sheet name="Vue 365" sheetId="10" r:id="rId4"/>
    <sheet name="Calcul" sheetId="3" state="hidden" r:id="rId5"/>
  </sheets>
  <definedNames>
    <definedName name="CHE">Paramètres!$I$7</definedName>
    <definedName name="CHH">Paramètres!$I$12</definedName>
    <definedName name="Heure_eté">Paramètres!$J$6</definedName>
    <definedName name="Heure_hiver">Paramètres!$J$11</definedName>
    <definedName name="_xlnm.Print_Titles" localSheetId="2">'Vue 31'!$B:$C,'Vue 31'!$1:$4</definedName>
    <definedName name="_xlnm.Print_Titles" localSheetId="3">'Vue 365'!$B:$C,'Vue 365'!$1:$5</definedName>
    <definedName name="Jour_ete">Paramètres!$I$8</definedName>
    <definedName name="Jour_hiver">Paramètres!$I$13</definedName>
    <definedName name="Mois_ete">Paramètres!$I$9</definedName>
    <definedName name="Mois_hiver">Paramètres!$I$14</definedName>
    <definedName name="_xlnm.Print_Area" localSheetId="2">'Vue 31'!$I$5:$X$35</definedName>
    <definedName name="_xlnm.Print_Area" localSheetId="3">'Vue 365'!$B$2:$X$371</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D9" i="3" l="1"/>
  <c r="I2" i="10"/>
  <c r="G10" i="2"/>
  <c r="F7" i="2"/>
  <c r="BD6" i="3" s="1"/>
  <c r="E7" i="2"/>
  <c r="B2" i="3"/>
  <c r="C2" i="3"/>
  <c r="D2" i="3"/>
  <c r="B3" i="3"/>
  <c r="C3" i="3"/>
  <c r="D3" i="3"/>
  <c r="E2" i="3"/>
  <c r="D7" i="2"/>
  <c r="BF8" i="3"/>
  <c r="E3" i="3"/>
  <c r="BF7" i="3"/>
  <c r="K1" i="2"/>
  <c r="H10" i="2"/>
  <c r="BC8" i="3"/>
  <c r="H5" i="2"/>
  <c r="BC7" i="3"/>
  <c r="X1" i="10"/>
  <c r="J7" i="2"/>
  <c r="J12" i="2"/>
  <c r="X1" i="9"/>
  <c r="B2" i="6"/>
  <c r="C2" i="6"/>
  <c r="D2" i="6"/>
  <c r="E2" i="6"/>
  <c r="B3" i="6"/>
  <c r="C3" i="6"/>
  <c r="D3" i="6"/>
  <c r="E3" i="6"/>
  <c r="F7" i="6"/>
  <c r="G7" i="6"/>
  <c r="H7" i="6"/>
  <c r="I7" i="6"/>
  <c r="O3" i="6"/>
  <c r="P7" i="6" s="1"/>
  <c r="O2" i="6"/>
  <c r="AC7" i="6" s="1"/>
  <c r="AD7" i="6" s="1"/>
  <c r="I2" i="9"/>
  <c r="J11" i="2"/>
  <c r="J13" i="2" s="1"/>
  <c r="O3" i="3"/>
  <c r="O2" i="3"/>
  <c r="J7" i="6"/>
  <c r="B5" i="9"/>
  <c r="F9" i="3"/>
  <c r="G9" i="3" s="1"/>
  <c r="J6" i="2"/>
  <c r="J8" i="2" s="1"/>
  <c r="K7" i="6"/>
  <c r="L7" i="6"/>
  <c r="O7" i="6"/>
  <c r="N7" i="6"/>
  <c r="M7" i="6"/>
  <c r="G3" i="3" l="1"/>
  <c r="AB7" i="6"/>
  <c r="Q7" i="6"/>
  <c r="AO7" i="6"/>
  <c r="AP7" i="6" s="1"/>
  <c r="AQ7" i="6" s="1"/>
  <c r="G2" i="3"/>
  <c r="AA7" i="6"/>
  <c r="AI7" i="6"/>
  <c r="AJ7" i="6" s="1"/>
  <c r="AL7" i="6" s="1"/>
  <c r="R7" i="6"/>
  <c r="S7" i="6" s="1"/>
  <c r="W7" i="6" s="1"/>
  <c r="AG7" i="6"/>
  <c r="AE7" i="6"/>
  <c r="AF7" i="6"/>
  <c r="AH7" i="6"/>
  <c r="F7" i="3"/>
  <c r="AU7" i="3" s="1"/>
  <c r="AV7" i="3" s="1"/>
  <c r="B6" i="10"/>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s="1"/>
  <c r="B259"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s="1"/>
  <c r="B293" i="10" s="1"/>
  <c r="B294" i="10" s="1"/>
  <c r="B295" i="10" s="1"/>
  <c r="B296" i="10" s="1"/>
  <c r="B297" i="10" s="1"/>
  <c r="B298" i="10" s="1"/>
  <c r="B299" i="10" s="1"/>
  <c r="B300" i="10" s="1"/>
  <c r="B301" i="10" s="1"/>
  <c r="B302" i="10" s="1"/>
  <c r="B303" i="10" s="1"/>
  <c r="B304" i="10" s="1"/>
  <c r="B305" i="10" s="1"/>
  <c r="B306" i="10" s="1"/>
  <c r="B307" i="10" s="1"/>
  <c r="B308" i="10" s="1"/>
  <c r="B309" i="10" s="1"/>
  <c r="B310" i="10" s="1"/>
  <c r="B311" i="10" s="1"/>
  <c r="B312" i="10" s="1"/>
  <c r="B313" i="10" s="1"/>
  <c r="B314" i="10" s="1"/>
  <c r="B315" i="10" s="1"/>
  <c r="B316" i="10" s="1"/>
  <c r="B317" i="10" s="1"/>
  <c r="B318" i="10" s="1"/>
  <c r="B319" i="10" s="1"/>
  <c r="B320" i="10" s="1"/>
  <c r="B321" i="10" s="1"/>
  <c r="B322" i="10" s="1"/>
  <c r="B323" i="10" s="1"/>
  <c r="B324" i="10" s="1"/>
  <c r="B325" i="10" s="1"/>
  <c r="B326" i="10" s="1"/>
  <c r="B327" i="10" s="1"/>
  <c r="B328" i="10" s="1"/>
  <c r="B329" i="10" s="1"/>
  <c r="B330" i="10" s="1"/>
  <c r="B331" i="10" s="1"/>
  <c r="B332" i="10" s="1"/>
  <c r="B333" i="10" s="1"/>
  <c r="B334" i="10" s="1"/>
  <c r="B335" i="10" s="1"/>
  <c r="B336" i="10" s="1"/>
  <c r="B337" i="10" s="1"/>
  <c r="B338" i="10" s="1"/>
  <c r="B339" i="10" s="1"/>
  <c r="B340" i="10" s="1"/>
  <c r="B341" i="10" s="1"/>
  <c r="B342" i="10" s="1"/>
  <c r="B343" i="10" s="1"/>
  <c r="B344" i="10" s="1"/>
  <c r="B345" i="10" s="1"/>
  <c r="B346" i="10" s="1"/>
  <c r="B347" i="10" s="1"/>
  <c r="B348" i="10" s="1"/>
  <c r="B349" i="10" s="1"/>
  <c r="B350" i="10" s="1"/>
  <c r="B351" i="10" s="1"/>
  <c r="B352" i="10" s="1"/>
  <c r="B353" i="10" s="1"/>
  <c r="B354" i="10" s="1"/>
  <c r="B355" i="10" s="1"/>
  <c r="B356" i="10" s="1"/>
  <c r="B357" i="10" s="1"/>
  <c r="B358" i="10" s="1"/>
  <c r="B359" i="10" s="1"/>
  <c r="B360" i="10" s="1"/>
  <c r="B361" i="10" s="1"/>
  <c r="B362" i="10" s="1"/>
  <c r="B363" i="10" s="1"/>
  <c r="B364" i="10" s="1"/>
  <c r="B365" i="10" s="1"/>
  <c r="B366" i="10" s="1"/>
  <c r="B367" i="10" s="1"/>
  <c r="B368" i="10" s="1"/>
  <c r="B369" i="10" s="1"/>
  <c r="B370" i="10" s="1"/>
  <c r="B371" i="10" s="1"/>
  <c r="F10" i="3"/>
  <c r="F11" i="3" s="1"/>
  <c r="F8" i="3"/>
  <c r="G8" i="3" s="1"/>
  <c r="H8" i="3" s="1"/>
  <c r="I8" i="3" s="1"/>
  <c r="J9" i="2"/>
  <c r="AU9" i="3"/>
  <c r="AV9" i="3" s="1"/>
  <c r="BD7" i="3"/>
  <c r="BB9" i="3" s="1"/>
  <c r="I5" i="2"/>
  <c r="BB8" i="3"/>
  <c r="D6" i="10"/>
  <c r="D5" i="9"/>
  <c r="B6" i="9"/>
  <c r="BE7" i="3"/>
  <c r="BE6" i="3"/>
  <c r="BE8" i="3"/>
  <c r="H9" i="3"/>
  <c r="I9" i="3" s="1"/>
  <c r="BD8" i="3"/>
  <c r="G4" i="3"/>
  <c r="J14" i="2"/>
  <c r="I10" i="2" s="1"/>
  <c r="AT7" i="6" l="1"/>
  <c r="B2" i="9"/>
  <c r="G10" i="3"/>
  <c r="D7" i="10" s="1"/>
  <c r="G7" i="3"/>
  <c r="H7" i="3" s="1"/>
  <c r="I7" i="3" s="1"/>
  <c r="AM7" i="6"/>
  <c r="X7" i="6"/>
  <c r="AN7" i="6"/>
  <c r="U7" i="6"/>
  <c r="Y7" i="6" s="1"/>
  <c r="V7" i="6"/>
  <c r="Z7" i="6" s="1"/>
  <c r="T7" i="6"/>
  <c r="AR7" i="6"/>
  <c r="B2" i="10"/>
  <c r="AS7" i="6"/>
  <c r="AK7" i="6"/>
  <c r="Q371" i="10"/>
  <c r="R371" i="10"/>
  <c r="AW7" i="3"/>
  <c r="AX7" i="3" s="1"/>
  <c r="C5" i="9"/>
  <c r="C6" i="10"/>
  <c r="BB10" i="3"/>
  <c r="AW9" i="3"/>
  <c r="AW8" i="3"/>
  <c r="AX8" i="3" s="1"/>
  <c r="AU8" i="3"/>
  <c r="AV8" i="3" s="1"/>
  <c r="AW10" i="3"/>
  <c r="AU10" i="3"/>
  <c r="AV10" i="3" s="1"/>
  <c r="BB7" i="3"/>
  <c r="D6" i="9"/>
  <c r="H10" i="3"/>
  <c r="I10" i="3" s="1"/>
  <c r="J9" i="3"/>
  <c r="B7" i="9"/>
  <c r="AU11" i="3"/>
  <c r="AV11" i="3" s="1"/>
  <c r="C8" i="10" s="1"/>
  <c r="G11" i="3"/>
  <c r="F12" i="3"/>
  <c r="AW11" i="3"/>
  <c r="BB11" i="3"/>
  <c r="J7" i="3"/>
  <c r="J8" i="3"/>
  <c r="I6" i="10" l="1"/>
  <c r="I5" i="9"/>
  <c r="AX9" i="3"/>
  <c r="I7" i="10"/>
  <c r="AX10" i="3"/>
  <c r="I6" i="9"/>
  <c r="C7" i="10"/>
  <c r="C6" i="9"/>
  <c r="D8" i="10"/>
  <c r="H11" i="3"/>
  <c r="I11" i="3" s="1"/>
  <c r="K8" i="3"/>
  <c r="L8" i="3" s="1"/>
  <c r="O8" i="3"/>
  <c r="O7" i="3"/>
  <c r="K7" i="3"/>
  <c r="L7" i="3" s="1"/>
  <c r="C7" i="9"/>
  <c r="D7" i="9"/>
  <c r="I7" i="9"/>
  <c r="B8" i="9"/>
  <c r="O9" i="3"/>
  <c r="K9" i="3"/>
  <c r="L9" i="3" s="1"/>
  <c r="J10" i="3"/>
  <c r="AX11" i="3"/>
  <c r="I8" i="10"/>
  <c r="G12" i="3"/>
  <c r="AW12" i="3"/>
  <c r="F13" i="3"/>
  <c r="BB12" i="3"/>
  <c r="AU12" i="3"/>
  <c r="AV12" i="3" s="1"/>
  <c r="C9" i="10" s="1"/>
  <c r="K10" i="3" l="1"/>
  <c r="L10" i="3" s="1"/>
  <c r="O10" i="3"/>
  <c r="R9" i="3"/>
  <c r="S9" i="3" s="1"/>
  <c r="Q9" i="3"/>
  <c r="AB9" i="3"/>
  <c r="AA9" i="3"/>
  <c r="AI9" i="3"/>
  <c r="AJ9" i="3" s="1"/>
  <c r="H6" i="10"/>
  <c r="AO9" i="3"/>
  <c r="AP9" i="3" s="1"/>
  <c r="H5" i="9"/>
  <c r="AC9" i="3"/>
  <c r="AD9" i="3" s="1"/>
  <c r="P7" i="3"/>
  <c r="M7" i="3"/>
  <c r="N7" i="3"/>
  <c r="AB7" i="3"/>
  <c r="AI7" i="3"/>
  <c r="AJ7" i="3" s="1"/>
  <c r="AO7" i="3"/>
  <c r="AP7" i="3" s="1"/>
  <c r="AC7" i="3"/>
  <c r="AD7" i="3" s="1"/>
  <c r="AA7" i="3"/>
  <c r="Q7" i="3"/>
  <c r="R7" i="3"/>
  <c r="S7" i="3" s="1"/>
  <c r="AC8" i="3"/>
  <c r="AD8" i="3" s="1"/>
  <c r="AA8" i="3"/>
  <c r="AB8" i="3"/>
  <c r="Q8" i="3"/>
  <c r="R8" i="3"/>
  <c r="S8" i="3" s="1"/>
  <c r="AO8" i="3"/>
  <c r="AP8" i="3" s="1"/>
  <c r="AI8" i="3"/>
  <c r="AJ8" i="3" s="1"/>
  <c r="AX12" i="3"/>
  <c r="I9" i="10"/>
  <c r="M8" i="3"/>
  <c r="N8" i="3"/>
  <c r="P8" i="3"/>
  <c r="H12" i="3"/>
  <c r="I12" i="3" s="1"/>
  <c r="D9" i="10"/>
  <c r="I8" i="9"/>
  <c r="D8" i="9"/>
  <c r="C8" i="9"/>
  <c r="B9" i="9"/>
  <c r="J11" i="3"/>
  <c r="N9" i="3"/>
  <c r="P9" i="3"/>
  <c r="E6" i="10"/>
  <c r="E5" i="9"/>
  <c r="M9" i="3"/>
  <c r="BB13" i="3"/>
  <c r="F14" i="3"/>
  <c r="AU13" i="3"/>
  <c r="AV13" i="3" s="1"/>
  <c r="C10" i="10" s="1"/>
  <c r="AW13" i="3"/>
  <c r="G13" i="3"/>
  <c r="AK7" i="3" l="1"/>
  <c r="AM7" i="3"/>
  <c r="AN7" i="3"/>
  <c r="AL7" i="3"/>
  <c r="AN9" i="3"/>
  <c r="AK9" i="3"/>
  <c r="AM9" i="3"/>
  <c r="AL9" i="3"/>
  <c r="J6" i="10"/>
  <c r="J5" i="9"/>
  <c r="AG8" i="3"/>
  <c r="AE8" i="3"/>
  <c r="AH8" i="3"/>
  <c r="AF8" i="3"/>
  <c r="N6" i="10"/>
  <c r="N5" i="9"/>
  <c r="D10" i="10"/>
  <c r="H13" i="3"/>
  <c r="I13" i="3" s="1"/>
  <c r="G6" i="10"/>
  <c r="G5" i="9"/>
  <c r="T7" i="3"/>
  <c r="AZ7" i="3" s="1"/>
  <c r="AY7" i="3" s="1"/>
  <c r="X7" i="3"/>
  <c r="W7" i="3"/>
  <c r="U7" i="3"/>
  <c r="Y7" i="3" s="1"/>
  <c r="V7" i="3"/>
  <c r="Z7" i="3" s="1"/>
  <c r="O6" i="10"/>
  <c r="O5" i="9"/>
  <c r="AX13" i="3"/>
  <c r="I10" i="10"/>
  <c r="AM8" i="3"/>
  <c r="AK8" i="3"/>
  <c r="AL8" i="3"/>
  <c r="AN8" i="3"/>
  <c r="K6" i="10"/>
  <c r="K5" i="9"/>
  <c r="BB14" i="3"/>
  <c r="AW14" i="3"/>
  <c r="F15" i="3"/>
  <c r="G14" i="3"/>
  <c r="AU14" i="3"/>
  <c r="AV14" i="3" s="1"/>
  <c r="C11" i="10" s="1"/>
  <c r="K11" i="3"/>
  <c r="L11" i="3" s="1"/>
  <c r="O11" i="3"/>
  <c r="D9" i="9"/>
  <c r="I9" i="9"/>
  <c r="B10" i="9"/>
  <c r="C9" i="9"/>
  <c r="AT8" i="3"/>
  <c r="AQ8" i="3"/>
  <c r="AR8" i="3"/>
  <c r="AS8" i="3"/>
  <c r="AE9" i="3"/>
  <c r="AH9" i="3"/>
  <c r="AG9" i="3"/>
  <c r="AF9" i="3"/>
  <c r="V9" i="3"/>
  <c r="Z9" i="3" s="1"/>
  <c r="U9" i="3"/>
  <c r="Y9" i="3" s="1"/>
  <c r="X9" i="3"/>
  <c r="W9" i="3"/>
  <c r="T9" i="3"/>
  <c r="J12" i="3"/>
  <c r="AE7" i="3"/>
  <c r="AG7" i="3"/>
  <c r="AH7" i="3"/>
  <c r="AF7" i="3"/>
  <c r="AO10" i="3"/>
  <c r="AP10" i="3" s="1"/>
  <c r="AB10" i="3"/>
  <c r="Q10" i="3"/>
  <c r="AA10" i="3"/>
  <c r="H7" i="10"/>
  <c r="R10" i="3"/>
  <c r="S10" i="3" s="1"/>
  <c r="H6" i="9"/>
  <c r="AI10" i="3"/>
  <c r="AJ10" i="3" s="1"/>
  <c r="AC10" i="3"/>
  <c r="AD10" i="3" s="1"/>
  <c r="T8" i="3"/>
  <c r="U8" i="3"/>
  <c r="Y8" i="3" s="1"/>
  <c r="V8" i="3"/>
  <c r="Z8" i="3" s="1"/>
  <c r="W8" i="3"/>
  <c r="X8" i="3"/>
  <c r="F5" i="9"/>
  <c r="F6" i="10"/>
  <c r="AR7" i="3"/>
  <c r="AS7" i="3"/>
  <c r="AT7" i="3"/>
  <c r="AQ7" i="3"/>
  <c r="AS9" i="3"/>
  <c r="AT9" i="3"/>
  <c r="AQ9" i="3"/>
  <c r="AR9" i="3"/>
  <c r="P10" i="3"/>
  <c r="M10" i="3"/>
  <c r="N10" i="3"/>
  <c r="E7" i="10"/>
  <c r="E6" i="9"/>
  <c r="AG10" i="3" l="1"/>
  <c r="AH10" i="3"/>
  <c r="AF10" i="3"/>
  <c r="AE10" i="3"/>
  <c r="S5" i="9"/>
  <c r="S6" i="10"/>
  <c r="G7" i="10"/>
  <c r="G6" i="9"/>
  <c r="K7" i="10"/>
  <c r="K6" i="9"/>
  <c r="T6" i="10"/>
  <c r="T5" i="9"/>
  <c r="H14" i="3"/>
  <c r="I14" i="3" s="1"/>
  <c r="D11" i="10"/>
  <c r="U5" i="9"/>
  <c r="U6" i="10"/>
  <c r="AS10" i="3"/>
  <c r="AQ10" i="3"/>
  <c r="AR10" i="3"/>
  <c r="AT10" i="3"/>
  <c r="N7" i="10"/>
  <c r="N6" i="9"/>
  <c r="K12" i="3"/>
  <c r="L12" i="3" s="1"/>
  <c r="O12" i="3"/>
  <c r="F6" i="9"/>
  <c r="F7" i="10"/>
  <c r="AY8" i="3"/>
  <c r="AZ8" i="3"/>
  <c r="O7" i="10"/>
  <c r="O6" i="9"/>
  <c r="P5" i="9"/>
  <c r="AY9" i="3"/>
  <c r="Q6" i="10" s="1"/>
  <c r="P6" i="10"/>
  <c r="AZ9" i="3"/>
  <c r="R6" i="10" s="1"/>
  <c r="F16" i="3"/>
  <c r="G15" i="3"/>
  <c r="AU15" i="3"/>
  <c r="AV15" i="3" s="1"/>
  <c r="C12" i="10" s="1"/>
  <c r="AW15" i="3"/>
  <c r="BB15" i="3"/>
  <c r="J7" i="10"/>
  <c r="J6" i="9"/>
  <c r="I11" i="10"/>
  <c r="AX14" i="3"/>
  <c r="V5" i="9"/>
  <c r="V6" i="10"/>
  <c r="I10" i="9"/>
  <c r="C10" i="9"/>
  <c r="D10" i="9"/>
  <c r="B11" i="9"/>
  <c r="L6" i="10"/>
  <c r="L5" i="9"/>
  <c r="X10" i="3"/>
  <c r="T10" i="3"/>
  <c r="U10" i="3"/>
  <c r="Y10" i="3" s="1"/>
  <c r="W10" i="3"/>
  <c r="V10" i="3"/>
  <c r="Z10" i="3" s="1"/>
  <c r="H8" i="10"/>
  <c r="AB11" i="3"/>
  <c r="AA11" i="3"/>
  <c r="AI11" i="3"/>
  <c r="AJ11" i="3" s="1"/>
  <c r="AO11" i="3"/>
  <c r="AP11" i="3" s="1"/>
  <c r="AC11" i="3"/>
  <c r="AD11" i="3" s="1"/>
  <c r="R11" i="3"/>
  <c r="S11" i="3" s="1"/>
  <c r="Q11" i="3"/>
  <c r="H7" i="9"/>
  <c r="AN10" i="3"/>
  <c r="AM10" i="3"/>
  <c r="AK10" i="3"/>
  <c r="AL10" i="3"/>
  <c r="X6" i="10"/>
  <c r="X5" i="9"/>
  <c r="M6" i="10"/>
  <c r="M5" i="9"/>
  <c r="J13" i="3"/>
  <c r="W6" i="10"/>
  <c r="W5" i="9"/>
  <c r="N11" i="3"/>
  <c r="P11" i="3"/>
  <c r="E8" i="10"/>
  <c r="M11" i="3"/>
  <c r="E7" i="9"/>
  <c r="Q5" i="9" l="1"/>
  <c r="AI12" i="3"/>
  <c r="AJ12" i="3" s="1"/>
  <c r="AA12" i="3"/>
  <c r="AB12" i="3"/>
  <c r="AO12" i="3"/>
  <c r="AP12" i="3" s="1"/>
  <c r="R12" i="3"/>
  <c r="S12" i="3" s="1"/>
  <c r="AC12" i="3"/>
  <c r="AD12" i="3" s="1"/>
  <c r="Q12" i="3"/>
  <c r="H9" i="10"/>
  <c r="H8" i="9"/>
  <c r="N12" i="3"/>
  <c r="M12" i="3"/>
  <c r="E9" i="10"/>
  <c r="P12" i="3"/>
  <c r="E8" i="9"/>
  <c r="AS11" i="3"/>
  <c r="AT11" i="3"/>
  <c r="AR11" i="3"/>
  <c r="AQ11" i="3"/>
  <c r="N8" i="10"/>
  <c r="N7" i="9"/>
  <c r="AX15" i="3"/>
  <c r="I12" i="10"/>
  <c r="K13" i="3"/>
  <c r="L13" i="3" s="1"/>
  <c r="O13" i="3"/>
  <c r="J14" i="3"/>
  <c r="AZ10" i="3"/>
  <c r="R7" i="10" s="1"/>
  <c r="AY10" i="3"/>
  <c r="Q7" i="10" s="1"/>
  <c r="P7" i="10"/>
  <c r="P6" i="9"/>
  <c r="U7" i="10"/>
  <c r="U6" i="9"/>
  <c r="V7" i="10"/>
  <c r="V6" i="9"/>
  <c r="F8" i="10"/>
  <c r="F7" i="9"/>
  <c r="H15" i="3"/>
  <c r="I15" i="3" s="1"/>
  <c r="D12" i="10"/>
  <c r="X7" i="10"/>
  <c r="X6" i="9"/>
  <c r="O8" i="10"/>
  <c r="O7" i="9"/>
  <c r="F17" i="3"/>
  <c r="G16" i="3"/>
  <c r="AU16" i="3"/>
  <c r="AV16" i="3" s="1"/>
  <c r="C13" i="10" s="1"/>
  <c r="BB16" i="3"/>
  <c r="AW16" i="3"/>
  <c r="AK11" i="3"/>
  <c r="AN11" i="3"/>
  <c r="AM11" i="3"/>
  <c r="AL11" i="3"/>
  <c r="M7" i="10"/>
  <c r="M6" i="9"/>
  <c r="J8" i="10"/>
  <c r="J7" i="9"/>
  <c r="I11" i="9"/>
  <c r="B12" i="9"/>
  <c r="D11" i="9"/>
  <c r="C11" i="9"/>
  <c r="R5" i="9"/>
  <c r="T7" i="10"/>
  <c r="T6" i="9"/>
  <c r="K8" i="10"/>
  <c r="K7" i="9"/>
  <c r="X11" i="3"/>
  <c r="T11" i="3"/>
  <c r="U11" i="3"/>
  <c r="Y11" i="3" s="1"/>
  <c r="W11" i="3"/>
  <c r="V11" i="3"/>
  <c r="Z11" i="3" s="1"/>
  <c r="G8" i="10"/>
  <c r="G7" i="9"/>
  <c r="AH11" i="3"/>
  <c r="AF11" i="3"/>
  <c r="AE11" i="3"/>
  <c r="AG11" i="3"/>
  <c r="L7" i="10"/>
  <c r="L6" i="9"/>
  <c r="W7" i="10"/>
  <c r="W6" i="9"/>
  <c r="S7" i="10"/>
  <c r="S6" i="9"/>
  <c r="AH12" i="3" l="1"/>
  <c r="AE12" i="3"/>
  <c r="AF12" i="3"/>
  <c r="AG12" i="3"/>
  <c r="J9" i="10"/>
  <c r="J8" i="9"/>
  <c r="U12" i="3"/>
  <c r="Y12" i="3" s="1"/>
  <c r="V12" i="3"/>
  <c r="Z12" i="3" s="1"/>
  <c r="W12" i="3"/>
  <c r="X12" i="3"/>
  <c r="T12" i="3"/>
  <c r="D13" i="10"/>
  <c r="H16" i="3"/>
  <c r="I16" i="3" s="1"/>
  <c r="Q6" i="9"/>
  <c r="AR12" i="3"/>
  <c r="AS12" i="3"/>
  <c r="AQ12" i="3"/>
  <c r="AT12" i="3"/>
  <c r="T8" i="10"/>
  <c r="T7" i="9"/>
  <c r="G17" i="3"/>
  <c r="AU17" i="3"/>
  <c r="AV17" i="3" s="1"/>
  <c r="C14" i="10" s="1"/>
  <c r="F18" i="3"/>
  <c r="BB17" i="3"/>
  <c r="AW17" i="3"/>
  <c r="R6" i="9"/>
  <c r="F9" i="10"/>
  <c r="F8" i="9"/>
  <c r="O9" i="10"/>
  <c r="O8" i="9"/>
  <c r="C12" i="9"/>
  <c r="I12" i="9"/>
  <c r="B13" i="9"/>
  <c r="D12" i="9"/>
  <c r="G9" i="10"/>
  <c r="G8" i="9"/>
  <c r="N9" i="10"/>
  <c r="N8" i="9"/>
  <c r="J15" i="3"/>
  <c r="M8" i="10"/>
  <c r="M7" i="9"/>
  <c r="V8" i="10"/>
  <c r="V7" i="9"/>
  <c r="K14" i="3"/>
  <c r="L14" i="3" s="1"/>
  <c r="O14" i="3"/>
  <c r="AN12" i="3"/>
  <c r="AM12" i="3"/>
  <c r="AL12" i="3"/>
  <c r="AK12" i="3"/>
  <c r="AY11" i="3"/>
  <c r="Q8" i="10" s="1"/>
  <c r="P8" i="10"/>
  <c r="AZ11" i="3"/>
  <c r="R8" i="10" s="1"/>
  <c r="P7" i="9"/>
  <c r="U8" i="10"/>
  <c r="U7" i="9"/>
  <c r="R13" i="3"/>
  <c r="S13" i="3" s="1"/>
  <c r="AA13" i="3"/>
  <c r="AI13" i="3"/>
  <c r="AJ13" i="3" s="1"/>
  <c r="H10" i="10"/>
  <c r="AB13" i="3"/>
  <c r="Q13" i="3"/>
  <c r="AC13" i="3"/>
  <c r="AD13" i="3" s="1"/>
  <c r="AO13" i="3"/>
  <c r="AP13" i="3" s="1"/>
  <c r="H9" i="9"/>
  <c r="X8" i="10"/>
  <c r="X7" i="9"/>
  <c r="S8" i="10"/>
  <c r="S7" i="9"/>
  <c r="L8" i="10"/>
  <c r="L7" i="9"/>
  <c r="AX16" i="3"/>
  <c r="I13" i="10"/>
  <c r="P13" i="3"/>
  <c r="M13" i="3"/>
  <c r="N13" i="3"/>
  <c r="E10" i="10"/>
  <c r="E9" i="9"/>
  <c r="W8" i="10"/>
  <c r="W7" i="9"/>
  <c r="K9" i="10"/>
  <c r="K8" i="9"/>
  <c r="AM13" i="3" l="1"/>
  <c r="AL13" i="3"/>
  <c r="AN13" i="3"/>
  <c r="AK13" i="3"/>
  <c r="B14" i="9"/>
  <c r="I13" i="9"/>
  <c r="C13" i="9"/>
  <c r="D13" i="9"/>
  <c r="AW18" i="3"/>
  <c r="F19" i="3"/>
  <c r="BB18" i="3"/>
  <c r="AU18" i="3"/>
  <c r="AV18" i="3" s="1"/>
  <c r="C15" i="10" s="1"/>
  <c r="G18" i="3"/>
  <c r="M9" i="10"/>
  <c r="M8" i="9"/>
  <c r="N10" i="10"/>
  <c r="N9" i="9"/>
  <c r="L9" i="10"/>
  <c r="L8" i="9"/>
  <c r="T13" i="3"/>
  <c r="X13" i="3"/>
  <c r="W13" i="3"/>
  <c r="U13" i="3"/>
  <c r="Y13" i="3" s="1"/>
  <c r="V13" i="3"/>
  <c r="Z13" i="3" s="1"/>
  <c r="H17" i="3"/>
  <c r="I17" i="3" s="1"/>
  <c r="D14" i="10"/>
  <c r="U9" i="10"/>
  <c r="U8" i="9"/>
  <c r="K15" i="3"/>
  <c r="L15" i="3" s="1"/>
  <c r="O15" i="3"/>
  <c r="J16" i="3"/>
  <c r="F10" i="10"/>
  <c r="F9" i="9"/>
  <c r="V9" i="10"/>
  <c r="V8" i="9"/>
  <c r="S9" i="10"/>
  <c r="S8" i="9"/>
  <c r="J10" i="10"/>
  <c r="J9" i="9"/>
  <c r="AG13" i="3"/>
  <c r="AH13" i="3"/>
  <c r="AE13" i="3"/>
  <c r="AF13" i="3"/>
  <c r="K10" i="10"/>
  <c r="K9" i="9"/>
  <c r="AA14" i="3"/>
  <c r="AB14" i="3"/>
  <c r="R14" i="3"/>
  <c r="S14" i="3" s="1"/>
  <c r="AO14" i="3"/>
  <c r="AP14" i="3" s="1"/>
  <c r="AC14" i="3"/>
  <c r="AD14" i="3" s="1"/>
  <c r="AI14" i="3"/>
  <c r="AJ14" i="3" s="1"/>
  <c r="Q14" i="3"/>
  <c r="H11" i="10"/>
  <c r="H10" i="9"/>
  <c r="X9" i="10"/>
  <c r="X8" i="9"/>
  <c r="AZ12" i="3"/>
  <c r="R9" i="10" s="1"/>
  <c r="P9" i="10"/>
  <c r="AY12" i="3"/>
  <c r="Q9" i="10" s="1"/>
  <c r="P8" i="9"/>
  <c r="O10" i="10"/>
  <c r="O9" i="9"/>
  <c r="R7" i="9"/>
  <c r="E11" i="10"/>
  <c r="P14" i="3"/>
  <c r="N14" i="3"/>
  <c r="M14" i="3"/>
  <c r="E10" i="9"/>
  <c r="AX17" i="3"/>
  <c r="I14" i="10"/>
  <c r="Q7" i="9"/>
  <c r="AR13" i="3"/>
  <c r="AT13" i="3"/>
  <c r="AS13" i="3"/>
  <c r="AQ13" i="3"/>
  <c r="G10" i="10"/>
  <c r="G9" i="9"/>
  <c r="W9" i="10"/>
  <c r="W8" i="9"/>
  <c r="T9" i="10"/>
  <c r="T8" i="9"/>
  <c r="F11" i="10" l="1"/>
  <c r="F10" i="9"/>
  <c r="K11" i="10"/>
  <c r="K10" i="9"/>
  <c r="N15" i="3"/>
  <c r="M15" i="3"/>
  <c r="P15" i="3"/>
  <c r="E12" i="10"/>
  <c r="E11" i="9"/>
  <c r="H18" i="3"/>
  <c r="I18" i="3" s="1"/>
  <c r="D15" i="10"/>
  <c r="AM14" i="3"/>
  <c r="AK14" i="3"/>
  <c r="AL14" i="3"/>
  <c r="AN14" i="3"/>
  <c r="AY13" i="3"/>
  <c r="Q10" i="10" s="1"/>
  <c r="AZ13" i="3"/>
  <c r="R10" i="10" s="1"/>
  <c r="P10" i="10"/>
  <c r="P9" i="9"/>
  <c r="X10" i="10"/>
  <c r="X9" i="9"/>
  <c r="G11" i="10"/>
  <c r="G10" i="9"/>
  <c r="T10" i="10"/>
  <c r="T9" i="9"/>
  <c r="F20" i="3"/>
  <c r="AW19" i="3"/>
  <c r="AU19" i="3"/>
  <c r="AV19" i="3" s="1"/>
  <c r="C16" i="10" s="1"/>
  <c r="G19" i="3"/>
  <c r="BB19" i="3"/>
  <c r="D14" i="9"/>
  <c r="B15" i="9"/>
  <c r="I14" i="9"/>
  <c r="C14" i="9"/>
  <c r="Q8" i="9"/>
  <c r="J17" i="3"/>
  <c r="I15" i="10"/>
  <c r="AX18" i="3"/>
  <c r="AF14" i="3"/>
  <c r="AH14" i="3"/>
  <c r="AG14" i="3"/>
  <c r="AE14" i="3"/>
  <c r="R8" i="9"/>
  <c r="O11" i="10"/>
  <c r="O10" i="9"/>
  <c r="O16" i="3"/>
  <c r="K16" i="3"/>
  <c r="L16" i="3" s="1"/>
  <c r="M10" i="10"/>
  <c r="M9" i="9"/>
  <c r="V10" i="10"/>
  <c r="V9" i="9"/>
  <c r="W10" i="10"/>
  <c r="W9" i="9"/>
  <c r="AS14" i="3"/>
  <c r="AT14" i="3"/>
  <c r="AQ14" i="3"/>
  <c r="AR14" i="3"/>
  <c r="N11" i="10"/>
  <c r="N10" i="9"/>
  <c r="J11" i="10"/>
  <c r="J10" i="9"/>
  <c r="X14" i="3"/>
  <c r="T14" i="3"/>
  <c r="U14" i="3"/>
  <c r="Y14" i="3" s="1"/>
  <c r="V14" i="3"/>
  <c r="Z14" i="3" s="1"/>
  <c r="W14" i="3"/>
  <c r="S10" i="10"/>
  <c r="S9" i="9"/>
  <c r="L10" i="10"/>
  <c r="L9" i="9"/>
  <c r="AO15" i="3"/>
  <c r="AP15" i="3" s="1"/>
  <c r="Q15" i="3"/>
  <c r="AC15" i="3"/>
  <c r="AD15" i="3" s="1"/>
  <c r="AI15" i="3"/>
  <c r="AJ15" i="3" s="1"/>
  <c r="AA15" i="3"/>
  <c r="AB15" i="3"/>
  <c r="H12" i="10"/>
  <c r="R15" i="3"/>
  <c r="S15" i="3" s="1"/>
  <c r="H11" i="9"/>
  <c r="U10" i="10"/>
  <c r="U9" i="9"/>
  <c r="AM15" i="3" l="1"/>
  <c r="AN15" i="3"/>
  <c r="AL15" i="3"/>
  <c r="AK15" i="3"/>
  <c r="L11" i="10"/>
  <c r="L10" i="9"/>
  <c r="S11" i="10"/>
  <c r="S10" i="9"/>
  <c r="F12" i="10"/>
  <c r="F11" i="9"/>
  <c r="AZ14" i="3"/>
  <c r="R11" i="10" s="1"/>
  <c r="AY14" i="3"/>
  <c r="Q11" i="10" s="1"/>
  <c r="P11" i="10"/>
  <c r="P10" i="9"/>
  <c r="X11" i="10"/>
  <c r="X10" i="9"/>
  <c r="P16" i="3"/>
  <c r="M16" i="3"/>
  <c r="N16" i="3"/>
  <c r="E13" i="10"/>
  <c r="E12" i="9"/>
  <c r="T11" i="10"/>
  <c r="T10" i="9"/>
  <c r="H19" i="3"/>
  <c r="I19" i="3" s="1"/>
  <c r="D16" i="10"/>
  <c r="G12" i="10"/>
  <c r="G11" i="9"/>
  <c r="AF15" i="3"/>
  <c r="AE15" i="3"/>
  <c r="AH15" i="3"/>
  <c r="AG15" i="3"/>
  <c r="V11" i="10"/>
  <c r="V10" i="9"/>
  <c r="K12" i="10"/>
  <c r="K11" i="9"/>
  <c r="U11" i="10"/>
  <c r="U10" i="9"/>
  <c r="Q9" i="9"/>
  <c r="V15" i="3"/>
  <c r="Z15" i="3" s="1"/>
  <c r="W15" i="3"/>
  <c r="X15" i="3"/>
  <c r="T15" i="3"/>
  <c r="U15" i="3"/>
  <c r="Y15" i="3" s="1"/>
  <c r="I15" i="9"/>
  <c r="B16" i="9"/>
  <c r="D15" i="9"/>
  <c r="C15" i="9"/>
  <c r="AX19" i="3"/>
  <c r="I16" i="10"/>
  <c r="J12" i="10"/>
  <c r="J11" i="9"/>
  <c r="W11" i="10"/>
  <c r="W10" i="9"/>
  <c r="O12" i="10"/>
  <c r="O11" i="9"/>
  <c r="J18" i="3"/>
  <c r="M11" i="10"/>
  <c r="M10" i="9"/>
  <c r="AS15" i="3"/>
  <c r="AQ15" i="3"/>
  <c r="AR15" i="3"/>
  <c r="AT15" i="3"/>
  <c r="H13" i="10"/>
  <c r="AC16" i="3"/>
  <c r="AD16" i="3" s="1"/>
  <c r="AB16" i="3"/>
  <c r="AI16" i="3"/>
  <c r="AJ16" i="3" s="1"/>
  <c r="R16" i="3"/>
  <c r="S16" i="3" s="1"/>
  <c r="AA16" i="3"/>
  <c r="AO16" i="3"/>
  <c r="AP16" i="3" s="1"/>
  <c r="Q16" i="3"/>
  <c r="H12" i="9"/>
  <c r="AU20" i="3"/>
  <c r="AV20" i="3" s="1"/>
  <c r="C17" i="10" s="1"/>
  <c r="AW20" i="3"/>
  <c r="F21" i="3"/>
  <c r="G20" i="3"/>
  <c r="BB20" i="3"/>
  <c r="N12" i="10"/>
  <c r="N11" i="9"/>
  <c r="O17" i="3"/>
  <c r="K17" i="3"/>
  <c r="L17" i="3" s="1"/>
  <c r="R9" i="9"/>
  <c r="D17" i="10" l="1"/>
  <c r="H20" i="3"/>
  <c r="I20" i="3" s="1"/>
  <c r="J19" i="3"/>
  <c r="AU21" i="3"/>
  <c r="AV21" i="3" s="1"/>
  <c r="C18" i="10" s="1"/>
  <c r="AW21" i="3"/>
  <c r="F22" i="3"/>
  <c r="G21" i="3"/>
  <c r="BB21" i="3"/>
  <c r="O13" i="10"/>
  <c r="O12" i="9"/>
  <c r="T12" i="10"/>
  <c r="T11" i="9"/>
  <c r="W12" i="10"/>
  <c r="W11" i="9"/>
  <c r="O18" i="3"/>
  <c r="K18" i="3"/>
  <c r="L18" i="3" s="1"/>
  <c r="AN16" i="3"/>
  <c r="AM16" i="3"/>
  <c r="AK16" i="3"/>
  <c r="AL16" i="3"/>
  <c r="Q10" i="9"/>
  <c r="I17" i="10"/>
  <c r="AX20" i="3"/>
  <c r="L12" i="10"/>
  <c r="L11" i="9"/>
  <c r="K13" i="10"/>
  <c r="K12" i="9"/>
  <c r="X12" i="10"/>
  <c r="X11" i="9"/>
  <c r="AZ15" i="3"/>
  <c r="R12" i="10" s="1"/>
  <c r="AY15" i="3"/>
  <c r="Q12" i="10" s="1"/>
  <c r="P12" i="10"/>
  <c r="P11" i="9"/>
  <c r="G13" i="10"/>
  <c r="G12" i="9"/>
  <c r="R10" i="9"/>
  <c r="T16" i="3"/>
  <c r="U16" i="3"/>
  <c r="Y16" i="3" s="1"/>
  <c r="V16" i="3"/>
  <c r="Z16" i="3" s="1"/>
  <c r="W16" i="3"/>
  <c r="X16" i="3"/>
  <c r="S12" i="10"/>
  <c r="S11" i="9"/>
  <c r="P17" i="3"/>
  <c r="M17" i="3"/>
  <c r="N17" i="3"/>
  <c r="E14" i="10"/>
  <c r="E13" i="9"/>
  <c r="H14" i="10"/>
  <c r="AC17" i="3"/>
  <c r="AD17" i="3" s="1"/>
  <c r="AB17" i="3"/>
  <c r="AA17" i="3"/>
  <c r="R17" i="3"/>
  <c r="S17" i="3" s="1"/>
  <c r="AI17" i="3"/>
  <c r="AJ17" i="3" s="1"/>
  <c r="AO17" i="3"/>
  <c r="AP17" i="3" s="1"/>
  <c r="Q17" i="3"/>
  <c r="H13" i="9"/>
  <c r="AT16" i="3"/>
  <c r="AS16" i="3"/>
  <c r="AQ16" i="3"/>
  <c r="AR16" i="3"/>
  <c r="I16" i="9"/>
  <c r="B17" i="9"/>
  <c r="C16" i="9"/>
  <c r="D16" i="9"/>
  <c r="F13" i="10"/>
  <c r="F12" i="9"/>
  <c r="V12" i="10"/>
  <c r="V11" i="9"/>
  <c r="M12" i="10"/>
  <c r="M11" i="9"/>
  <c r="AF16" i="3"/>
  <c r="AH16" i="3"/>
  <c r="AG16" i="3"/>
  <c r="AE16" i="3"/>
  <c r="N13" i="10"/>
  <c r="N12" i="9"/>
  <c r="J13" i="10"/>
  <c r="J12" i="9"/>
  <c r="U12" i="10"/>
  <c r="U11" i="9"/>
  <c r="H21" i="3" l="1"/>
  <c r="I21" i="3" s="1"/>
  <c r="D18" i="10"/>
  <c r="S13" i="10"/>
  <c r="S12" i="9"/>
  <c r="O14" i="10"/>
  <c r="O13" i="9"/>
  <c r="AX21" i="3"/>
  <c r="I18" i="10"/>
  <c r="F14" i="10"/>
  <c r="F13" i="9"/>
  <c r="AH17" i="3"/>
  <c r="AG17" i="3"/>
  <c r="AE17" i="3"/>
  <c r="AF17" i="3"/>
  <c r="AZ16" i="3"/>
  <c r="R13" i="10" s="1"/>
  <c r="AY16" i="3"/>
  <c r="Q13" i="10" s="1"/>
  <c r="P13" i="10"/>
  <c r="P12" i="9"/>
  <c r="O19" i="3"/>
  <c r="K19" i="3"/>
  <c r="L19" i="3" s="1"/>
  <c r="N14" i="10"/>
  <c r="N13" i="9"/>
  <c r="AU22" i="3"/>
  <c r="AV22" i="3" s="1"/>
  <c r="C19" i="10" s="1"/>
  <c r="AW22" i="3"/>
  <c r="F23" i="3"/>
  <c r="G22" i="3"/>
  <c r="BB22" i="3"/>
  <c r="X13" i="10"/>
  <c r="X12" i="9"/>
  <c r="K14" i="10"/>
  <c r="K13" i="9"/>
  <c r="U13" i="10"/>
  <c r="U12" i="9"/>
  <c r="R18" i="3"/>
  <c r="S18" i="3" s="1"/>
  <c r="AA18" i="3"/>
  <c r="Q18" i="3"/>
  <c r="AI18" i="3"/>
  <c r="AJ18" i="3" s="1"/>
  <c r="H15" i="10"/>
  <c r="AB18" i="3"/>
  <c r="AO18" i="3"/>
  <c r="AP18" i="3" s="1"/>
  <c r="AC18" i="3"/>
  <c r="AD18" i="3" s="1"/>
  <c r="H14" i="9"/>
  <c r="W13" i="10"/>
  <c r="W12" i="9"/>
  <c r="C17" i="9"/>
  <c r="B18" i="9"/>
  <c r="I17" i="9"/>
  <c r="D17" i="9"/>
  <c r="AT17" i="3"/>
  <c r="AS17" i="3"/>
  <c r="AQ17" i="3"/>
  <c r="AR17" i="3"/>
  <c r="M13" i="10"/>
  <c r="M12" i="9"/>
  <c r="V13" i="10"/>
  <c r="V12" i="9"/>
  <c r="J20" i="3"/>
  <c r="W17" i="3"/>
  <c r="X17" i="3"/>
  <c r="T17" i="3"/>
  <c r="U17" i="3"/>
  <c r="Y17" i="3" s="1"/>
  <c r="V17" i="3"/>
  <c r="Z17" i="3" s="1"/>
  <c r="R11" i="9"/>
  <c r="T13" i="10"/>
  <c r="T12" i="9"/>
  <c r="J14" i="10"/>
  <c r="J13" i="9"/>
  <c r="AN17" i="3"/>
  <c r="AM17" i="3"/>
  <c r="AK17" i="3"/>
  <c r="AL17" i="3"/>
  <c r="G14" i="10"/>
  <c r="G13" i="9"/>
  <c r="L13" i="10"/>
  <c r="L12" i="9"/>
  <c r="Q11" i="9"/>
  <c r="P18" i="3"/>
  <c r="E15" i="10"/>
  <c r="M18" i="3"/>
  <c r="N18" i="3"/>
  <c r="E14" i="9"/>
  <c r="AT18" i="3" l="1"/>
  <c r="AS18" i="3"/>
  <c r="AQ18" i="3"/>
  <c r="AR18" i="3"/>
  <c r="I19" i="10"/>
  <c r="AX22" i="3"/>
  <c r="Q12" i="9"/>
  <c r="R12" i="9"/>
  <c r="AZ17" i="3"/>
  <c r="R14" i="10" s="1"/>
  <c r="AY17" i="3"/>
  <c r="Q14" i="10" s="1"/>
  <c r="P14" i="10"/>
  <c r="P13" i="9"/>
  <c r="O15" i="10"/>
  <c r="O14" i="9"/>
  <c r="G15" i="10"/>
  <c r="G14" i="9"/>
  <c r="B19" i="9"/>
  <c r="I18" i="9"/>
  <c r="D18" i="9"/>
  <c r="C18" i="9"/>
  <c r="AM18" i="3"/>
  <c r="AK18" i="3"/>
  <c r="AL18" i="3"/>
  <c r="AN18" i="3"/>
  <c r="O20" i="3"/>
  <c r="K20" i="3"/>
  <c r="L20" i="3" s="1"/>
  <c r="X14" i="10"/>
  <c r="X13" i="9"/>
  <c r="K15" i="10"/>
  <c r="K14" i="9"/>
  <c r="M19" i="3"/>
  <c r="N19" i="3"/>
  <c r="P19" i="3"/>
  <c r="E16" i="10"/>
  <c r="E15" i="9"/>
  <c r="S14" i="10"/>
  <c r="S13" i="9"/>
  <c r="W14" i="10"/>
  <c r="W13" i="9"/>
  <c r="N15" i="10"/>
  <c r="N14" i="9"/>
  <c r="AC19" i="3"/>
  <c r="AD19" i="3" s="1"/>
  <c r="R19" i="3"/>
  <c r="S19" i="3" s="1"/>
  <c r="Q19" i="3"/>
  <c r="AB19" i="3"/>
  <c r="AI19" i="3"/>
  <c r="AJ19" i="3" s="1"/>
  <c r="AA19" i="3"/>
  <c r="AO19" i="3"/>
  <c r="AP19" i="3" s="1"/>
  <c r="H16" i="10"/>
  <c r="H15" i="9"/>
  <c r="T14" i="10"/>
  <c r="T13" i="9"/>
  <c r="F15" i="10"/>
  <c r="F14" i="9"/>
  <c r="J15" i="10"/>
  <c r="J14" i="9"/>
  <c r="U14" i="10"/>
  <c r="U13" i="9"/>
  <c r="U18" i="3"/>
  <c r="Y18" i="3" s="1"/>
  <c r="V18" i="3"/>
  <c r="Z18" i="3" s="1"/>
  <c r="X18" i="3"/>
  <c r="W18" i="3"/>
  <c r="T18" i="3"/>
  <c r="H22" i="3"/>
  <c r="I22" i="3" s="1"/>
  <c r="D19" i="10"/>
  <c r="M14" i="10"/>
  <c r="M13" i="9"/>
  <c r="V14" i="10"/>
  <c r="V13" i="9"/>
  <c r="L14" i="10"/>
  <c r="L13" i="9"/>
  <c r="AH18" i="3"/>
  <c r="AG18" i="3"/>
  <c r="AE18" i="3"/>
  <c r="AF18" i="3"/>
  <c r="AW23" i="3"/>
  <c r="F24" i="3"/>
  <c r="BB23" i="3"/>
  <c r="AU23" i="3"/>
  <c r="AV23" i="3" s="1"/>
  <c r="C20" i="10" s="1"/>
  <c r="G23" i="3"/>
  <c r="J21" i="3"/>
  <c r="L15" i="10" l="1"/>
  <c r="L14" i="9"/>
  <c r="X19" i="3"/>
  <c r="W19" i="3"/>
  <c r="T19" i="3"/>
  <c r="U19" i="3"/>
  <c r="Y19" i="3" s="1"/>
  <c r="V19" i="3"/>
  <c r="Z19" i="3" s="1"/>
  <c r="AH19" i="3"/>
  <c r="AE19" i="3"/>
  <c r="AF19" i="3"/>
  <c r="AG19" i="3"/>
  <c r="P20" i="3"/>
  <c r="M20" i="3"/>
  <c r="E17" i="10"/>
  <c r="N20" i="3"/>
  <c r="E16" i="9"/>
  <c r="K21" i="3"/>
  <c r="L21" i="3" s="1"/>
  <c r="O21" i="3"/>
  <c r="AC20" i="3"/>
  <c r="AD20" i="3" s="1"/>
  <c r="R20" i="3"/>
  <c r="S20" i="3" s="1"/>
  <c r="Q20" i="3"/>
  <c r="AI20" i="3"/>
  <c r="AJ20" i="3" s="1"/>
  <c r="AA20" i="3"/>
  <c r="AB20" i="3"/>
  <c r="AO20" i="3"/>
  <c r="AP20" i="3" s="1"/>
  <c r="H17" i="10"/>
  <c r="H16" i="9"/>
  <c r="D20" i="10"/>
  <c r="H23" i="3"/>
  <c r="I23" i="3" s="1"/>
  <c r="AR19" i="3"/>
  <c r="AS19" i="3"/>
  <c r="AT19" i="3"/>
  <c r="AQ19" i="3"/>
  <c r="G16" i="10"/>
  <c r="G15" i="9"/>
  <c r="V15" i="10"/>
  <c r="V14" i="9"/>
  <c r="J16" i="10"/>
  <c r="J15" i="9"/>
  <c r="T15" i="10"/>
  <c r="T14" i="9"/>
  <c r="AY18" i="3"/>
  <c r="Q15" i="10" s="1"/>
  <c r="P15" i="10"/>
  <c r="AZ18" i="3"/>
  <c r="R15" i="10" s="1"/>
  <c r="P14" i="9"/>
  <c r="N16" i="10"/>
  <c r="N15" i="9"/>
  <c r="F16" i="10"/>
  <c r="F15" i="9"/>
  <c r="Q13" i="9"/>
  <c r="S15" i="10"/>
  <c r="S14" i="9"/>
  <c r="J22" i="3"/>
  <c r="AN19" i="3"/>
  <c r="AM19" i="3"/>
  <c r="AL19" i="3"/>
  <c r="AK19" i="3"/>
  <c r="C19" i="9"/>
  <c r="D19" i="9"/>
  <c r="B20" i="9"/>
  <c r="I19" i="9"/>
  <c r="R13" i="9"/>
  <c r="F25" i="3"/>
  <c r="G24" i="3"/>
  <c r="BB24" i="3"/>
  <c r="AU24" i="3"/>
  <c r="AV24" i="3" s="1"/>
  <c r="C21" i="10" s="1"/>
  <c r="AW24" i="3"/>
  <c r="O16" i="10"/>
  <c r="O15" i="9"/>
  <c r="U15" i="10"/>
  <c r="U14" i="9"/>
  <c r="W15" i="10"/>
  <c r="W14" i="9"/>
  <c r="AX23" i="3"/>
  <c r="I20" i="10"/>
  <c r="M15" i="10"/>
  <c r="M14" i="9"/>
  <c r="K16" i="10"/>
  <c r="K15" i="9"/>
  <c r="X15" i="10"/>
  <c r="X14" i="9"/>
  <c r="I20" i="9" l="1"/>
  <c r="D20" i="9"/>
  <c r="B21" i="9"/>
  <c r="C20" i="9"/>
  <c r="V16" i="10"/>
  <c r="V15" i="9"/>
  <c r="X16" i="10"/>
  <c r="X15" i="9"/>
  <c r="O17" i="10"/>
  <c r="O16" i="9"/>
  <c r="T16" i="10"/>
  <c r="T15" i="9"/>
  <c r="W16" i="10"/>
  <c r="W15" i="9"/>
  <c r="N17" i="10"/>
  <c r="N16" i="9"/>
  <c r="G17" i="10"/>
  <c r="G16" i="9"/>
  <c r="M16" i="10"/>
  <c r="M15" i="9"/>
  <c r="O22" i="3"/>
  <c r="K22" i="3"/>
  <c r="L22" i="3" s="1"/>
  <c r="AK20" i="3"/>
  <c r="AL20" i="3"/>
  <c r="AN20" i="3"/>
  <c r="AM20" i="3"/>
  <c r="L16" i="10"/>
  <c r="L15" i="9"/>
  <c r="BB25" i="3"/>
  <c r="AU25" i="3"/>
  <c r="AV25" i="3" s="1"/>
  <c r="C22" i="10" s="1"/>
  <c r="AW25" i="3"/>
  <c r="F26" i="3"/>
  <c r="G25" i="3"/>
  <c r="J23" i="3"/>
  <c r="K17" i="10"/>
  <c r="K16" i="9"/>
  <c r="F17" i="10"/>
  <c r="F16" i="9"/>
  <c r="AZ19" i="3"/>
  <c r="R16" i="10" s="1"/>
  <c r="AY19" i="3"/>
  <c r="Q16" i="10" s="1"/>
  <c r="P16" i="10"/>
  <c r="P15" i="9"/>
  <c r="X20" i="3"/>
  <c r="T20" i="3"/>
  <c r="U20" i="3"/>
  <c r="Y20" i="3" s="1"/>
  <c r="V20" i="3"/>
  <c r="Z20" i="3" s="1"/>
  <c r="W20" i="3"/>
  <c r="J17" i="10"/>
  <c r="J16" i="9"/>
  <c r="AH20" i="3"/>
  <c r="AG20" i="3"/>
  <c r="AE20" i="3"/>
  <c r="AF20" i="3"/>
  <c r="S16" i="10"/>
  <c r="S15" i="9"/>
  <c r="R14" i="9"/>
  <c r="Q14" i="9"/>
  <c r="AO21" i="3"/>
  <c r="AP21" i="3" s="1"/>
  <c r="R21" i="3"/>
  <c r="S21" i="3" s="1"/>
  <c r="AA21" i="3"/>
  <c r="AC21" i="3"/>
  <c r="AD21" i="3" s="1"/>
  <c r="AI21" i="3"/>
  <c r="AJ21" i="3" s="1"/>
  <c r="H18" i="10"/>
  <c r="AB21" i="3"/>
  <c r="Q21" i="3"/>
  <c r="H17" i="9"/>
  <c r="H24" i="3"/>
  <c r="I24" i="3" s="1"/>
  <c r="D21" i="10"/>
  <c r="AX24" i="3"/>
  <c r="I21" i="10"/>
  <c r="U16" i="10"/>
  <c r="U15" i="9"/>
  <c r="AT20" i="3"/>
  <c r="AS20" i="3"/>
  <c r="AQ20" i="3"/>
  <c r="AR20" i="3"/>
  <c r="P21" i="3"/>
  <c r="E18" i="10"/>
  <c r="M21" i="3"/>
  <c r="N21" i="3"/>
  <c r="E17" i="9"/>
  <c r="AI22" i="3" l="1"/>
  <c r="AJ22" i="3" s="1"/>
  <c r="R22" i="3"/>
  <c r="S22" i="3" s="1"/>
  <c r="Q22" i="3"/>
  <c r="AA22" i="3"/>
  <c r="AO22" i="3"/>
  <c r="AP22" i="3" s="1"/>
  <c r="H19" i="10"/>
  <c r="AB22" i="3"/>
  <c r="AC22" i="3"/>
  <c r="AD22" i="3" s="1"/>
  <c r="H18" i="9"/>
  <c r="K18" i="10"/>
  <c r="K17" i="9"/>
  <c r="S17" i="10"/>
  <c r="S16" i="9"/>
  <c r="W17" i="10"/>
  <c r="W16" i="9"/>
  <c r="AZ20" i="3"/>
  <c r="R17" i="10" s="1"/>
  <c r="AY20" i="3"/>
  <c r="Q17" i="10" s="1"/>
  <c r="P17" i="10"/>
  <c r="P16" i="9"/>
  <c r="G18" i="10"/>
  <c r="G17" i="9"/>
  <c r="O18" i="10"/>
  <c r="O17" i="9"/>
  <c r="T17" i="10"/>
  <c r="T16" i="9"/>
  <c r="O23" i="3"/>
  <c r="K23" i="3"/>
  <c r="L23" i="3" s="1"/>
  <c r="AS21" i="3"/>
  <c r="AR21" i="3"/>
  <c r="AQ21" i="3"/>
  <c r="AT21" i="3"/>
  <c r="X17" i="10"/>
  <c r="X16" i="9"/>
  <c r="F18" i="10"/>
  <c r="F17" i="9"/>
  <c r="U17" i="10"/>
  <c r="U16" i="9"/>
  <c r="H25" i="3"/>
  <c r="I25" i="3" s="1"/>
  <c r="D22" i="10"/>
  <c r="V17" i="10"/>
  <c r="V16" i="9"/>
  <c r="AN21" i="3"/>
  <c r="AM21" i="3"/>
  <c r="AL21" i="3"/>
  <c r="AK21" i="3"/>
  <c r="J18" i="10"/>
  <c r="J17" i="9"/>
  <c r="AH21" i="3"/>
  <c r="AG21" i="3"/>
  <c r="AE21" i="3"/>
  <c r="AF21" i="3"/>
  <c r="R15" i="9"/>
  <c r="F27" i="3"/>
  <c r="G26" i="3"/>
  <c r="BB26" i="3"/>
  <c r="AU26" i="3"/>
  <c r="AV26" i="3" s="1"/>
  <c r="C23" i="10" s="1"/>
  <c r="AW26" i="3"/>
  <c r="C21" i="9"/>
  <c r="B22" i="9"/>
  <c r="I21" i="9"/>
  <c r="D21" i="9"/>
  <c r="Q15" i="9"/>
  <c r="N18" i="10"/>
  <c r="N17" i="9"/>
  <c r="M17" i="10"/>
  <c r="M16" i="9"/>
  <c r="AX25" i="3"/>
  <c r="I22" i="10"/>
  <c r="J24" i="3"/>
  <c r="T21" i="3"/>
  <c r="U21" i="3"/>
  <c r="Y21" i="3" s="1"/>
  <c r="V21" i="3"/>
  <c r="Z21" i="3" s="1"/>
  <c r="W21" i="3"/>
  <c r="X21" i="3"/>
  <c r="L17" i="10"/>
  <c r="L16" i="9"/>
  <c r="E19" i="10"/>
  <c r="M22" i="3"/>
  <c r="N22" i="3"/>
  <c r="P22" i="3"/>
  <c r="E18" i="9"/>
  <c r="T18" i="10" l="1"/>
  <c r="T17" i="9"/>
  <c r="R16" i="9"/>
  <c r="AH22" i="3"/>
  <c r="AG22" i="3"/>
  <c r="AE22" i="3"/>
  <c r="AF22" i="3"/>
  <c r="H26" i="3"/>
  <c r="I26" i="3" s="1"/>
  <c r="D23" i="10"/>
  <c r="X18" i="10"/>
  <c r="X17" i="9"/>
  <c r="O19" i="10"/>
  <c r="O18" i="9"/>
  <c r="M18" i="10"/>
  <c r="M17" i="9"/>
  <c r="F28" i="3"/>
  <c r="BB27" i="3"/>
  <c r="AU27" i="3"/>
  <c r="AV27" i="3" s="1"/>
  <c r="C24" i="10" s="1"/>
  <c r="AW27" i="3"/>
  <c r="G27" i="3"/>
  <c r="J25" i="3"/>
  <c r="L18" i="10"/>
  <c r="L17" i="9"/>
  <c r="I22" i="9"/>
  <c r="D22" i="9"/>
  <c r="C22" i="9"/>
  <c r="B23" i="9"/>
  <c r="AT22" i="3"/>
  <c r="AS22" i="3"/>
  <c r="AQ22" i="3"/>
  <c r="AR22" i="3"/>
  <c r="G19" i="10"/>
  <c r="G18" i="9"/>
  <c r="W18" i="10"/>
  <c r="W17" i="9"/>
  <c r="N19" i="10"/>
  <c r="N18" i="9"/>
  <c r="AZ21" i="3"/>
  <c r="R18" i="10" s="1"/>
  <c r="AY21" i="3"/>
  <c r="Q18" i="10" s="1"/>
  <c r="P18" i="10"/>
  <c r="P17" i="9"/>
  <c r="U18" i="10"/>
  <c r="U17" i="9"/>
  <c r="N23" i="3"/>
  <c r="E20" i="10"/>
  <c r="M23" i="3"/>
  <c r="P23" i="3"/>
  <c r="E19" i="9"/>
  <c r="K19" i="10"/>
  <c r="K18" i="9"/>
  <c r="J19" i="10"/>
  <c r="J18" i="9"/>
  <c r="F19" i="10"/>
  <c r="F18" i="9"/>
  <c r="AX26" i="3"/>
  <c r="I23" i="10"/>
  <c r="V18" i="10"/>
  <c r="V17" i="9"/>
  <c r="R23" i="3"/>
  <c r="S23" i="3" s="1"/>
  <c r="AB23" i="3"/>
  <c r="AA23" i="3"/>
  <c r="AO23" i="3"/>
  <c r="AP23" i="3" s="1"/>
  <c r="Q23" i="3"/>
  <c r="H20" i="10"/>
  <c r="AC23" i="3"/>
  <c r="AD23" i="3" s="1"/>
  <c r="AI23" i="3"/>
  <c r="AJ23" i="3" s="1"/>
  <c r="H19" i="9"/>
  <c r="W22" i="3"/>
  <c r="X22" i="3"/>
  <c r="T22" i="3"/>
  <c r="U22" i="3"/>
  <c r="Y22" i="3" s="1"/>
  <c r="V22" i="3"/>
  <c r="Z22" i="3" s="1"/>
  <c r="O24" i="3"/>
  <c r="K24" i="3"/>
  <c r="L24" i="3" s="1"/>
  <c r="S18" i="10"/>
  <c r="S17" i="9"/>
  <c r="Q16" i="9"/>
  <c r="AN22" i="3"/>
  <c r="AM22" i="3"/>
  <c r="AK22" i="3"/>
  <c r="AL22" i="3"/>
  <c r="U23" i="3" l="1"/>
  <c r="Y23" i="3" s="1"/>
  <c r="V23" i="3"/>
  <c r="Z23" i="3" s="1"/>
  <c r="W23" i="3"/>
  <c r="X23" i="3"/>
  <c r="T23" i="3"/>
  <c r="AK23" i="3"/>
  <c r="AM23" i="3"/>
  <c r="AL23" i="3"/>
  <c r="AN23" i="3"/>
  <c r="P24" i="3"/>
  <c r="M24" i="3"/>
  <c r="N24" i="3"/>
  <c r="E21" i="10"/>
  <c r="E20" i="9"/>
  <c r="AO24" i="3"/>
  <c r="AP24" i="3" s="1"/>
  <c r="Q24" i="3"/>
  <c r="H21" i="10"/>
  <c r="AC24" i="3"/>
  <c r="AD24" i="3" s="1"/>
  <c r="AB24" i="3"/>
  <c r="AI24" i="3"/>
  <c r="AJ24" i="3" s="1"/>
  <c r="R24" i="3"/>
  <c r="S24" i="3" s="1"/>
  <c r="AA24" i="3"/>
  <c r="H20" i="9"/>
  <c r="AF23" i="3"/>
  <c r="AE23" i="3"/>
  <c r="AG23" i="3"/>
  <c r="AH23" i="3"/>
  <c r="O25" i="3"/>
  <c r="K25" i="3"/>
  <c r="L25" i="3" s="1"/>
  <c r="S19" i="10"/>
  <c r="S18" i="9"/>
  <c r="M19" i="10"/>
  <c r="M18" i="9"/>
  <c r="H27" i="3"/>
  <c r="I27" i="3" s="1"/>
  <c r="D24" i="10"/>
  <c r="T19" i="10"/>
  <c r="T18" i="9"/>
  <c r="Q17" i="9"/>
  <c r="AX27" i="3"/>
  <c r="I24" i="10"/>
  <c r="C23" i="9"/>
  <c r="I23" i="9"/>
  <c r="D23" i="9"/>
  <c r="B24" i="9"/>
  <c r="AR23" i="3"/>
  <c r="AQ23" i="3"/>
  <c r="AT23" i="3"/>
  <c r="AS23" i="3"/>
  <c r="F20" i="10"/>
  <c r="F19" i="9"/>
  <c r="R17" i="9"/>
  <c r="L19" i="10"/>
  <c r="L18" i="9"/>
  <c r="J20" i="10"/>
  <c r="J19" i="9"/>
  <c r="AZ22" i="3"/>
  <c r="R19" i="10" s="1"/>
  <c r="AY22" i="3"/>
  <c r="Q19" i="10" s="1"/>
  <c r="P19" i="10"/>
  <c r="P18" i="9"/>
  <c r="W19" i="10"/>
  <c r="W18" i="9"/>
  <c r="U19" i="10"/>
  <c r="U18" i="9"/>
  <c r="V19" i="10"/>
  <c r="V18" i="9"/>
  <c r="K20" i="10"/>
  <c r="K19" i="9"/>
  <c r="N20" i="10"/>
  <c r="N19" i="9"/>
  <c r="O20" i="10"/>
  <c r="O19" i="9"/>
  <c r="G20" i="10"/>
  <c r="G19" i="9"/>
  <c r="X19" i="10"/>
  <c r="X18" i="9"/>
  <c r="AW28" i="3"/>
  <c r="F29" i="3"/>
  <c r="G28" i="3"/>
  <c r="BB28" i="3"/>
  <c r="AU28" i="3"/>
  <c r="AV28" i="3" s="1"/>
  <c r="C25" i="10" s="1"/>
  <c r="J26" i="3"/>
  <c r="K21" i="10" l="1"/>
  <c r="K20" i="9"/>
  <c r="AT24" i="3"/>
  <c r="AS24" i="3"/>
  <c r="AR24" i="3"/>
  <c r="AQ24" i="3"/>
  <c r="U20" i="10"/>
  <c r="U19" i="9"/>
  <c r="Q18" i="9"/>
  <c r="I24" i="9"/>
  <c r="D24" i="9"/>
  <c r="B25" i="9"/>
  <c r="C24" i="9"/>
  <c r="N21" i="10"/>
  <c r="N20" i="9"/>
  <c r="W24" i="3"/>
  <c r="X24" i="3"/>
  <c r="T24" i="3"/>
  <c r="V24" i="3"/>
  <c r="Z24" i="3" s="1"/>
  <c r="U24" i="3"/>
  <c r="Y24" i="3" s="1"/>
  <c r="AZ23" i="3"/>
  <c r="R20" i="10" s="1"/>
  <c r="AY23" i="3"/>
  <c r="Q20" i="10" s="1"/>
  <c r="P20" i="10"/>
  <c r="P19" i="9"/>
  <c r="M25" i="3"/>
  <c r="N25" i="3"/>
  <c r="E22" i="10"/>
  <c r="P25" i="3"/>
  <c r="E21" i="9"/>
  <c r="W20" i="10"/>
  <c r="W19" i="9"/>
  <c r="AI25" i="3"/>
  <c r="AJ25" i="3" s="1"/>
  <c r="AO25" i="3"/>
  <c r="AP25" i="3" s="1"/>
  <c r="H22" i="10"/>
  <c r="AC25" i="3"/>
  <c r="AD25" i="3" s="1"/>
  <c r="AB25" i="3"/>
  <c r="AA25" i="3"/>
  <c r="Q25" i="3"/>
  <c r="R25" i="3"/>
  <c r="S25" i="3" s="1"/>
  <c r="H21" i="9"/>
  <c r="AM24" i="3"/>
  <c r="AK24" i="3"/>
  <c r="AL24" i="3"/>
  <c r="AN24" i="3"/>
  <c r="G21" i="10"/>
  <c r="G20" i="9"/>
  <c r="H28" i="3"/>
  <c r="I28" i="3" s="1"/>
  <c r="D25" i="10"/>
  <c r="X20" i="10"/>
  <c r="X19" i="9"/>
  <c r="T20" i="10"/>
  <c r="T19" i="9"/>
  <c r="O21" i="10"/>
  <c r="O20" i="9"/>
  <c r="F21" i="10"/>
  <c r="F20" i="9"/>
  <c r="O26" i="3"/>
  <c r="K26" i="3"/>
  <c r="L26" i="3" s="1"/>
  <c r="R18" i="9"/>
  <c r="AW29" i="3"/>
  <c r="F30" i="3"/>
  <c r="G29" i="3"/>
  <c r="AU29" i="3"/>
  <c r="AV29" i="3" s="1"/>
  <c r="C26" i="10" s="1"/>
  <c r="BB29" i="3"/>
  <c r="J27" i="3"/>
  <c r="S20" i="10"/>
  <c r="S19" i="9"/>
  <c r="AH24" i="3"/>
  <c r="AE24" i="3"/>
  <c r="AF24" i="3"/>
  <c r="AG24" i="3"/>
  <c r="J21" i="10"/>
  <c r="J20" i="9"/>
  <c r="M20" i="10"/>
  <c r="M19" i="9"/>
  <c r="AX28" i="3"/>
  <c r="I25" i="10"/>
  <c r="V20" i="10"/>
  <c r="V19" i="9"/>
  <c r="L20" i="10"/>
  <c r="L19" i="9"/>
  <c r="J22" i="10" l="1"/>
  <c r="J21" i="9"/>
  <c r="L21" i="10"/>
  <c r="L20" i="9"/>
  <c r="AG25" i="3"/>
  <c r="AE25" i="3"/>
  <c r="AF25" i="3"/>
  <c r="AH25" i="3"/>
  <c r="M21" i="10"/>
  <c r="M20" i="9"/>
  <c r="O27" i="3"/>
  <c r="K27" i="3"/>
  <c r="L27" i="3" s="1"/>
  <c r="P26" i="3"/>
  <c r="M26" i="3"/>
  <c r="N26" i="3"/>
  <c r="E23" i="10"/>
  <c r="E22" i="9"/>
  <c r="G22" i="10"/>
  <c r="G21" i="9"/>
  <c r="AZ24" i="3"/>
  <c r="R21" i="10" s="1"/>
  <c r="AY24" i="3"/>
  <c r="Q21" i="10" s="1"/>
  <c r="P21" i="10"/>
  <c r="P20" i="9"/>
  <c r="V21" i="10"/>
  <c r="V20" i="9"/>
  <c r="S21" i="10"/>
  <c r="S20" i="9"/>
  <c r="U21" i="10"/>
  <c r="U20" i="9"/>
  <c r="B26" i="9"/>
  <c r="I25" i="9"/>
  <c r="C25" i="9"/>
  <c r="D25" i="9"/>
  <c r="AL25" i="3"/>
  <c r="AN25" i="3"/>
  <c r="AM25" i="3"/>
  <c r="AK25" i="3"/>
  <c r="W21" i="10"/>
  <c r="W20" i="9"/>
  <c r="O22" i="10"/>
  <c r="O21" i="9"/>
  <c r="H29" i="3"/>
  <c r="I29" i="3" s="1"/>
  <c r="D26" i="10"/>
  <c r="J28" i="3"/>
  <c r="U25" i="3"/>
  <c r="Y25" i="3" s="1"/>
  <c r="V25" i="3"/>
  <c r="Z25" i="3" s="1"/>
  <c r="T25" i="3"/>
  <c r="W25" i="3"/>
  <c r="X25" i="3"/>
  <c r="X21" i="10"/>
  <c r="X20" i="9"/>
  <c r="AT25" i="3"/>
  <c r="AQ25" i="3"/>
  <c r="AR25" i="3"/>
  <c r="AS25" i="3"/>
  <c r="T21" i="10"/>
  <c r="T20" i="9"/>
  <c r="F31" i="3"/>
  <c r="G30" i="3"/>
  <c r="BB30" i="3"/>
  <c r="AU30" i="3"/>
  <c r="AV30" i="3" s="1"/>
  <c r="C27" i="10" s="1"/>
  <c r="AW30" i="3"/>
  <c r="K22" i="10"/>
  <c r="K21" i="9"/>
  <c r="Q19" i="9"/>
  <c r="AC26" i="3"/>
  <c r="AD26" i="3" s="1"/>
  <c r="R26" i="3"/>
  <c r="S26" i="3" s="1"/>
  <c r="AA26" i="3"/>
  <c r="H23" i="10"/>
  <c r="AB26" i="3"/>
  <c r="AI26" i="3"/>
  <c r="AJ26" i="3" s="1"/>
  <c r="AO26" i="3"/>
  <c r="AP26" i="3" s="1"/>
  <c r="Q26" i="3"/>
  <c r="H22" i="9"/>
  <c r="F22" i="10"/>
  <c r="F21" i="9"/>
  <c r="AX29" i="3"/>
  <c r="I26" i="10"/>
  <c r="N22" i="10"/>
  <c r="N21" i="9"/>
  <c r="R19" i="9"/>
  <c r="X22" i="10" l="1"/>
  <c r="X21" i="9"/>
  <c r="T22" i="10"/>
  <c r="T21" i="9"/>
  <c r="AG26" i="3"/>
  <c r="AF26" i="3"/>
  <c r="AE26" i="3"/>
  <c r="AH26" i="3"/>
  <c r="K28" i="3"/>
  <c r="L28" i="3" s="1"/>
  <c r="O28" i="3"/>
  <c r="U22" i="10"/>
  <c r="U21" i="9"/>
  <c r="G23" i="10"/>
  <c r="G22" i="9"/>
  <c r="AW31" i="3"/>
  <c r="F32" i="3"/>
  <c r="G31" i="3"/>
  <c r="BB31" i="3"/>
  <c r="AU31" i="3"/>
  <c r="AV31" i="3" s="1"/>
  <c r="C28" i="10" s="1"/>
  <c r="V22" i="10"/>
  <c r="V21" i="9"/>
  <c r="B27" i="9"/>
  <c r="C26" i="9"/>
  <c r="I26" i="9"/>
  <c r="D26" i="9"/>
  <c r="F23" i="10"/>
  <c r="F22" i="9"/>
  <c r="AT26" i="3"/>
  <c r="AS26" i="3"/>
  <c r="AQ26" i="3"/>
  <c r="AR26" i="3"/>
  <c r="J29" i="3"/>
  <c r="Q20" i="9"/>
  <c r="J23" i="10"/>
  <c r="J22" i="9"/>
  <c r="S22" i="10"/>
  <c r="S21" i="9"/>
  <c r="V26" i="3"/>
  <c r="Z26" i="3" s="1"/>
  <c r="X26" i="3"/>
  <c r="W26" i="3"/>
  <c r="T26" i="3"/>
  <c r="U26" i="3"/>
  <c r="Y26" i="3" s="1"/>
  <c r="E24" i="10"/>
  <c r="N27" i="3"/>
  <c r="P27" i="3"/>
  <c r="M27" i="3"/>
  <c r="E23" i="9"/>
  <c r="K23" i="10"/>
  <c r="K22" i="9"/>
  <c r="R20" i="9"/>
  <c r="O23" i="10"/>
  <c r="O22" i="9"/>
  <c r="W22" i="10"/>
  <c r="W21" i="9"/>
  <c r="P22" i="10"/>
  <c r="AZ25" i="3"/>
  <c r="R22" i="10" s="1"/>
  <c r="AY25" i="3"/>
  <c r="Q22" i="10" s="1"/>
  <c r="P21" i="9"/>
  <c r="AO27" i="3"/>
  <c r="AP27" i="3" s="1"/>
  <c r="AC27" i="3"/>
  <c r="AD27" i="3" s="1"/>
  <c r="AB27" i="3"/>
  <c r="Q27" i="3"/>
  <c r="R27" i="3"/>
  <c r="S27" i="3" s="1"/>
  <c r="AA27" i="3"/>
  <c r="H24" i="10"/>
  <c r="AI27" i="3"/>
  <c r="AJ27" i="3" s="1"/>
  <c r="H23" i="9"/>
  <c r="AK26" i="3"/>
  <c r="AL26" i="3"/>
  <c r="AN26" i="3"/>
  <c r="AM26" i="3"/>
  <c r="AX30" i="3"/>
  <c r="I27" i="10"/>
  <c r="M22" i="10"/>
  <c r="M21" i="9"/>
  <c r="H30" i="3"/>
  <c r="I30" i="3" s="1"/>
  <c r="D27" i="10"/>
  <c r="N23" i="10"/>
  <c r="N22" i="9"/>
  <c r="L22" i="10"/>
  <c r="L21" i="9"/>
  <c r="AN27" i="3" l="1"/>
  <c r="AM27" i="3"/>
  <c r="AK27" i="3"/>
  <c r="AL27" i="3"/>
  <c r="W23" i="10"/>
  <c r="W22" i="9"/>
  <c r="AW32" i="3"/>
  <c r="F33" i="3"/>
  <c r="G32" i="3"/>
  <c r="BB32" i="3"/>
  <c r="AU32" i="3"/>
  <c r="AV32" i="3" s="1"/>
  <c r="C29" i="10" s="1"/>
  <c r="T23" i="10"/>
  <c r="T22" i="9"/>
  <c r="L23" i="10"/>
  <c r="L22" i="9"/>
  <c r="X23" i="10"/>
  <c r="X22" i="9"/>
  <c r="AX31" i="3"/>
  <c r="I28" i="10"/>
  <c r="Q21" i="9"/>
  <c r="AZ26" i="3"/>
  <c r="R23" i="10" s="1"/>
  <c r="AY26" i="3"/>
  <c r="Q23" i="10" s="1"/>
  <c r="P23" i="10"/>
  <c r="P22" i="9"/>
  <c r="W27" i="3"/>
  <c r="X27" i="3"/>
  <c r="T27" i="3"/>
  <c r="U27" i="3"/>
  <c r="Y27" i="3" s="1"/>
  <c r="V27" i="3"/>
  <c r="Z27" i="3" s="1"/>
  <c r="S23" i="10"/>
  <c r="S22" i="9"/>
  <c r="R21" i="9"/>
  <c r="U23" i="10"/>
  <c r="U22" i="9"/>
  <c r="V23" i="10"/>
  <c r="V22" i="9"/>
  <c r="K24" i="10"/>
  <c r="K23" i="9"/>
  <c r="F24" i="10"/>
  <c r="F23" i="9"/>
  <c r="M23" i="10"/>
  <c r="M22" i="9"/>
  <c r="O29" i="3"/>
  <c r="K29" i="3"/>
  <c r="L29" i="3" s="1"/>
  <c r="C27" i="9"/>
  <c r="B28" i="9"/>
  <c r="D27" i="9"/>
  <c r="I27" i="9"/>
  <c r="O24" i="10"/>
  <c r="O23" i="9"/>
  <c r="AG27" i="3"/>
  <c r="AH27" i="3"/>
  <c r="AE27" i="3"/>
  <c r="AF27" i="3"/>
  <c r="J24" i="10"/>
  <c r="J23" i="9"/>
  <c r="H25" i="10"/>
  <c r="AB28" i="3"/>
  <c r="AO28" i="3"/>
  <c r="AP28" i="3" s="1"/>
  <c r="AC28" i="3"/>
  <c r="AD28" i="3" s="1"/>
  <c r="R28" i="3"/>
  <c r="S28" i="3" s="1"/>
  <c r="Q28" i="3"/>
  <c r="AI28" i="3"/>
  <c r="AJ28" i="3" s="1"/>
  <c r="AA28" i="3"/>
  <c r="H24" i="9"/>
  <c r="N24" i="10"/>
  <c r="N23" i="9"/>
  <c r="J30" i="3"/>
  <c r="AQ27" i="3"/>
  <c r="AR27" i="3"/>
  <c r="AS27" i="3"/>
  <c r="AT27" i="3"/>
  <c r="G24" i="10"/>
  <c r="G23" i="9"/>
  <c r="H31" i="3"/>
  <c r="I31" i="3" s="1"/>
  <c r="D28" i="10"/>
  <c r="P28" i="3"/>
  <c r="M28" i="3"/>
  <c r="E25" i="10"/>
  <c r="N28" i="3"/>
  <c r="E24" i="9"/>
  <c r="S24" i="10" l="1"/>
  <c r="S23" i="9"/>
  <c r="B29" i="9"/>
  <c r="I28" i="9"/>
  <c r="C28" i="9"/>
  <c r="D28" i="9"/>
  <c r="F34" i="3"/>
  <c r="G33" i="3"/>
  <c r="BB33" i="3"/>
  <c r="AU33" i="3"/>
  <c r="AV33" i="3" s="1"/>
  <c r="C30" i="10" s="1"/>
  <c r="AW33" i="3"/>
  <c r="Q22" i="9"/>
  <c r="AX32" i="3"/>
  <c r="I29" i="10"/>
  <c r="M24" i="10"/>
  <c r="M23" i="9"/>
  <c r="R22" i="9"/>
  <c r="W24" i="10"/>
  <c r="W23" i="9"/>
  <c r="AO29" i="3"/>
  <c r="AP29" i="3" s="1"/>
  <c r="R29" i="3"/>
  <c r="S29" i="3" s="1"/>
  <c r="AC29" i="3"/>
  <c r="AD29" i="3" s="1"/>
  <c r="AI29" i="3"/>
  <c r="AJ29" i="3" s="1"/>
  <c r="H26" i="10"/>
  <c r="AB29" i="3"/>
  <c r="Q29" i="3"/>
  <c r="AA29" i="3"/>
  <c r="H25" i="9"/>
  <c r="L24" i="10"/>
  <c r="L23" i="9"/>
  <c r="G25" i="10"/>
  <c r="G24" i="9"/>
  <c r="N25" i="10"/>
  <c r="N24" i="9"/>
  <c r="AN28" i="3"/>
  <c r="AM28" i="3"/>
  <c r="AK28" i="3"/>
  <c r="AL28" i="3"/>
  <c r="AZ27" i="3"/>
  <c r="R24" i="10" s="1"/>
  <c r="AY27" i="3"/>
  <c r="Q24" i="10" s="1"/>
  <c r="P24" i="10"/>
  <c r="P23" i="9"/>
  <c r="AT28" i="3"/>
  <c r="AS28" i="3"/>
  <c r="AQ28" i="3"/>
  <c r="AR28" i="3"/>
  <c r="E26" i="10"/>
  <c r="M29" i="3"/>
  <c r="N29" i="3"/>
  <c r="P29" i="3"/>
  <c r="E25" i="9"/>
  <c r="F25" i="10"/>
  <c r="F24" i="9"/>
  <c r="J25" i="10"/>
  <c r="J24" i="9"/>
  <c r="K25" i="10"/>
  <c r="K24" i="9"/>
  <c r="O25" i="10"/>
  <c r="O24" i="9"/>
  <c r="O30" i="3"/>
  <c r="K30" i="3"/>
  <c r="L30" i="3" s="1"/>
  <c r="U28" i="3"/>
  <c r="Y28" i="3" s="1"/>
  <c r="V28" i="3"/>
  <c r="Z28" i="3" s="1"/>
  <c r="W28" i="3"/>
  <c r="X28" i="3"/>
  <c r="T28" i="3"/>
  <c r="U24" i="10"/>
  <c r="U23" i="9"/>
  <c r="X24" i="10"/>
  <c r="X23" i="9"/>
  <c r="J31" i="3"/>
  <c r="AG28" i="3"/>
  <c r="AF28" i="3"/>
  <c r="AE28" i="3"/>
  <c r="AH28" i="3"/>
  <c r="T24" i="10"/>
  <c r="T23" i="9"/>
  <c r="H32" i="3"/>
  <c r="I32" i="3" s="1"/>
  <c r="D29" i="10"/>
  <c r="V24" i="10"/>
  <c r="V23" i="9"/>
  <c r="V25" i="10" l="1"/>
  <c r="V24" i="9"/>
  <c r="N26" i="10"/>
  <c r="N25" i="9"/>
  <c r="X25" i="10"/>
  <c r="X24" i="9"/>
  <c r="AY28" i="3"/>
  <c r="Q25" i="10" s="1"/>
  <c r="P25" i="10"/>
  <c r="AZ28" i="3"/>
  <c r="R25" i="10" s="1"/>
  <c r="P24" i="9"/>
  <c r="J26" i="10"/>
  <c r="J25" i="9"/>
  <c r="K26" i="10"/>
  <c r="K25" i="9"/>
  <c r="S25" i="10"/>
  <c r="S24" i="9"/>
  <c r="O26" i="10"/>
  <c r="O25" i="9"/>
  <c r="I30" i="10"/>
  <c r="AX33" i="3"/>
  <c r="G26" i="10"/>
  <c r="G25" i="9"/>
  <c r="K31" i="3"/>
  <c r="L31" i="3" s="1"/>
  <c r="O31" i="3"/>
  <c r="F26" i="10"/>
  <c r="F25" i="9"/>
  <c r="Q23" i="9"/>
  <c r="J32" i="3"/>
  <c r="M25" i="10"/>
  <c r="M24" i="9"/>
  <c r="R23" i="9"/>
  <c r="AE29" i="3"/>
  <c r="AF29" i="3"/>
  <c r="AH29" i="3"/>
  <c r="AG29" i="3"/>
  <c r="D30" i="10"/>
  <c r="H33" i="3"/>
  <c r="I33" i="3" s="1"/>
  <c r="I29" i="9"/>
  <c r="C29" i="9"/>
  <c r="B30" i="9"/>
  <c r="D29" i="9"/>
  <c r="L25" i="10"/>
  <c r="L24" i="9"/>
  <c r="E27" i="10"/>
  <c r="M30" i="3"/>
  <c r="N30" i="3"/>
  <c r="P30" i="3"/>
  <c r="E26" i="9"/>
  <c r="X29" i="3"/>
  <c r="W29" i="3"/>
  <c r="U29" i="3"/>
  <c r="Y29" i="3" s="1"/>
  <c r="T29" i="3"/>
  <c r="V29" i="3"/>
  <c r="Z29" i="3" s="1"/>
  <c r="BB34" i="3"/>
  <c r="AU34" i="3"/>
  <c r="AV34" i="3" s="1"/>
  <c r="C31" i="10" s="1"/>
  <c r="AW34" i="3"/>
  <c r="F35" i="3"/>
  <c r="G34" i="3"/>
  <c r="AN29" i="3"/>
  <c r="AM29" i="3"/>
  <c r="AK29" i="3"/>
  <c r="AL29" i="3"/>
  <c r="T25" i="10"/>
  <c r="T24" i="9"/>
  <c r="AC30" i="3"/>
  <c r="AD30" i="3" s="1"/>
  <c r="R30" i="3"/>
  <c r="S30" i="3" s="1"/>
  <c r="Q30" i="3"/>
  <c r="AA30" i="3"/>
  <c r="H27" i="10"/>
  <c r="AB30" i="3"/>
  <c r="AO30" i="3"/>
  <c r="AP30" i="3" s="1"/>
  <c r="AI30" i="3"/>
  <c r="AJ30" i="3" s="1"/>
  <c r="H26" i="9"/>
  <c r="W25" i="10"/>
  <c r="W24" i="9"/>
  <c r="U25" i="10"/>
  <c r="U24" i="9"/>
  <c r="AS29" i="3"/>
  <c r="AQ29" i="3"/>
  <c r="AR29" i="3"/>
  <c r="AT29" i="3"/>
  <c r="U30" i="3" l="1"/>
  <c r="Y30" i="3" s="1"/>
  <c r="W30" i="3"/>
  <c r="X30" i="3"/>
  <c r="T30" i="3"/>
  <c r="V30" i="3"/>
  <c r="Z30" i="3" s="1"/>
  <c r="J33" i="3"/>
  <c r="AI31" i="3"/>
  <c r="AJ31" i="3" s="1"/>
  <c r="AB31" i="3"/>
  <c r="AA31" i="3"/>
  <c r="Q31" i="3"/>
  <c r="H28" i="10"/>
  <c r="R31" i="3"/>
  <c r="S31" i="3" s="1"/>
  <c r="AO31" i="3"/>
  <c r="AP31" i="3" s="1"/>
  <c r="AC31" i="3"/>
  <c r="AD31" i="3" s="1"/>
  <c r="H27" i="9"/>
  <c r="AG30" i="3"/>
  <c r="AE30" i="3"/>
  <c r="AH30" i="3"/>
  <c r="AF30" i="3"/>
  <c r="G35" i="3"/>
  <c r="F36" i="3"/>
  <c r="BB35" i="3"/>
  <c r="AU35" i="3"/>
  <c r="AV35" i="3" s="1"/>
  <c r="C32" i="10" s="1"/>
  <c r="AW35" i="3"/>
  <c r="E28" i="10"/>
  <c r="M31" i="3"/>
  <c r="P31" i="3"/>
  <c r="N31" i="3"/>
  <c r="E27" i="9"/>
  <c r="Q24" i="9"/>
  <c r="AX34" i="3"/>
  <c r="I31" i="10"/>
  <c r="S26" i="10"/>
  <c r="S25" i="9"/>
  <c r="X26" i="10"/>
  <c r="X25" i="9"/>
  <c r="AT30" i="3"/>
  <c r="AS30" i="3"/>
  <c r="AQ30" i="3"/>
  <c r="AR30" i="3"/>
  <c r="J27" i="10"/>
  <c r="J26" i="9"/>
  <c r="T26" i="10"/>
  <c r="T25" i="9"/>
  <c r="O32" i="3"/>
  <c r="K32" i="3"/>
  <c r="L32" i="3" s="1"/>
  <c r="AK30" i="3"/>
  <c r="AL30" i="3"/>
  <c r="AN30" i="3"/>
  <c r="AM30" i="3"/>
  <c r="H34" i="3"/>
  <c r="I34" i="3" s="1"/>
  <c r="D31" i="10"/>
  <c r="W26" i="10"/>
  <c r="W25" i="9"/>
  <c r="M26" i="10"/>
  <c r="M25" i="9"/>
  <c r="F27" i="10"/>
  <c r="F26" i="9"/>
  <c r="C30" i="9"/>
  <c r="D30" i="9"/>
  <c r="B31" i="9"/>
  <c r="I30" i="9"/>
  <c r="O27" i="10"/>
  <c r="O26" i="9"/>
  <c r="G27" i="10"/>
  <c r="G26" i="9"/>
  <c r="N27" i="10"/>
  <c r="N26" i="9"/>
  <c r="U26" i="10"/>
  <c r="U25" i="9"/>
  <c r="AY29" i="3"/>
  <c r="Q26" i="10" s="1"/>
  <c r="P26" i="10"/>
  <c r="AZ29" i="3"/>
  <c r="R26" i="10" s="1"/>
  <c r="P25" i="9"/>
  <c r="K27" i="10"/>
  <c r="K26" i="9"/>
  <c r="V26" i="10"/>
  <c r="V25" i="9"/>
  <c r="L26" i="10"/>
  <c r="L25" i="9"/>
  <c r="R24" i="9"/>
  <c r="W27" i="10" l="1"/>
  <c r="W26" i="9"/>
  <c r="AM31" i="3"/>
  <c r="AN31" i="3"/>
  <c r="AK31" i="3"/>
  <c r="AL31" i="3"/>
  <c r="AG31" i="3"/>
  <c r="AE31" i="3"/>
  <c r="AF31" i="3"/>
  <c r="AH31" i="3"/>
  <c r="C31" i="9"/>
  <c r="D31" i="9"/>
  <c r="B32" i="9"/>
  <c r="I31" i="9"/>
  <c r="R25" i="9"/>
  <c r="G36" i="3"/>
  <c r="F37" i="3"/>
  <c r="BB36" i="3"/>
  <c r="AU36" i="3"/>
  <c r="AV36" i="3" s="1"/>
  <c r="C33" i="10" s="1"/>
  <c r="AW36" i="3"/>
  <c r="AS31" i="3"/>
  <c r="AQ31" i="3"/>
  <c r="AT31" i="3"/>
  <c r="AR31" i="3"/>
  <c r="O33" i="3"/>
  <c r="K33" i="3"/>
  <c r="L33" i="3" s="1"/>
  <c r="P32" i="3"/>
  <c r="M32" i="3"/>
  <c r="N32" i="3"/>
  <c r="E29" i="10"/>
  <c r="E28" i="9"/>
  <c r="H35" i="3"/>
  <c r="I35" i="3" s="1"/>
  <c r="D32" i="10"/>
  <c r="T31" i="3"/>
  <c r="U31" i="3"/>
  <c r="Y31" i="3" s="1"/>
  <c r="X31" i="3"/>
  <c r="V31" i="3"/>
  <c r="Z31" i="3" s="1"/>
  <c r="W31" i="3"/>
  <c r="M27" i="10"/>
  <c r="M26" i="9"/>
  <c r="AB32" i="3"/>
  <c r="AA32" i="3"/>
  <c r="R32" i="3"/>
  <c r="S32" i="3" s="1"/>
  <c r="Q32" i="3"/>
  <c r="H29" i="10"/>
  <c r="AO32" i="3"/>
  <c r="AP32" i="3" s="1"/>
  <c r="AC32" i="3"/>
  <c r="AD32" i="3" s="1"/>
  <c r="AI32" i="3"/>
  <c r="AJ32" i="3" s="1"/>
  <c r="H28" i="9"/>
  <c r="AZ30" i="3"/>
  <c r="R27" i="10" s="1"/>
  <c r="AY30" i="3"/>
  <c r="Q27" i="10" s="1"/>
  <c r="P27" i="10"/>
  <c r="P26" i="9"/>
  <c r="J34" i="3"/>
  <c r="G28" i="10"/>
  <c r="G27" i="9"/>
  <c r="U27" i="10"/>
  <c r="U26" i="9"/>
  <c r="V27" i="10"/>
  <c r="V26" i="9"/>
  <c r="F28" i="10"/>
  <c r="F27" i="9"/>
  <c r="T27" i="10"/>
  <c r="T26" i="9"/>
  <c r="K28" i="10"/>
  <c r="K27" i="9"/>
  <c r="X27" i="10"/>
  <c r="X26" i="9"/>
  <c r="Q25" i="9"/>
  <c r="J28" i="10"/>
  <c r="J27" i="9"/>
  <c r="N28" i="10"/>
  <c r="N27" i="9"/>
  <c r="I32" i="10"/>
  <c r="AX35" i="3"/>
  <c r="S27" i="10"/>
  <c r="S26" i="9"/>
  <c r="O28" i="10"/>
  <c r="O27" i="9"/>
  <c r="L27" i="10"/>
  <c r="L26" i="9"/>
  <c r="F29" i="10" l="1"/>
  <c r="F28" i="9"/>
  <c r="I33" i="10"/>
  <c r="AX36" i="3"/>
  <c r="L28" i="10"/>
  <c r="L27" i="9"/>
  <c r="J29" i="10"/>
  <c r="J28" i="9"/>
  <c r="S28" i="10"/>
  <c r="S27" i="9"/>
  <c r="V32" i="3"/>
  <c r="Z32" i="3" s="1"/>
  <c r="W32" i="3"/>
  <c r="X32" i="3"/>
  <c r="T32" i="3"/>
  <c r="U32" i="3"/>
  <c r="Y32" i="3" s="1"/>
  <c r="R26" i="9"/>
  <c r="P33" i="3"/>
  <c r="M33" i="3"/>
  <c r="E30" i="10"/>
  <c r="N33" i="3"/>
  <c r="E29" i="9"/>
  <c r="AZ31" i="3"/>
  <c r="R28" i="10" s="1"/>
  <c r="AY31" i="3"/>
  <c r="Q28" i="10" s="1"/>
  <c r="P28" i="10"/>
  <c r="P27" i="9"/>
  <c r="O29" i="10"/>
  <c r="O28" i="9"/>
  <c r="AO33" i="3"/>
  <c r="AP33" i="3" s="1"/>
  <c r="H30" i="10"/>
  <c r="AB33" i="3"/>
  <c r="AA33" i="3"/>
  <c r="Q33" i="3"/>
  <c r="AI33" i="3"/>
  <c r="AJ33" i="3" s="1"/>
  <c r="R33" i="3"/>
  <c r="S33" i="3" s="1"/>
  <c r="AC33" i="3"/>
  <c r="AD33" i="3" s="1"/>
  <c r="H29" i="9"/>
  <c r="AW37" i="3"/>
  <c r="F38" i="3"/>
  <c r="G37" i="3"/>
  <c r="BB37" i="3"/>
  <c r="AU37" i="3"/>
  <c r="AV37" i="3" s="1"/>
  <c r="C34" i="10" s="1"/>
  <c r="D33" i="10"/>
  <c r="H36" i="3"/>
  <c r="I36" i="3" s="1"/>
  <c r="V28" i="10"/>
  <c r="V27" i="9"/>
  <c r="J35" i="3"/>
  <c r="AH32" i="3"/>
  <c r="AG32" i="3"/>
  <c r="AF32" i="3"/>
  <c r="AE32" i="3"/>
  <c r="X28" i="10"/>
  <c r="X27" i="9"/>
  <c r="U28" i="10"/>
  <c r="U27" i="9"/>
  <c r="K29" i="10"/>
  <c r="K28" i="9"/>
  <c r="Q26" i="9"/>
  <c r="AK32" i="3"/>
  <c r="AN32" i="3"/>
  <c r="AM32" i="3"/>
  <c r="AL32" i="3"/>
  <c r="K34" i="3"/>
  <c r="L34" i="3" s="1"/>
  <c r="O34" i="3"/>
  <c r="AT32" i="3"/>
  <c r="AS32" i="3"/>
  <c r="AQ32" i="3"/>
  <c r="AR32" i="3"/>
  <c r="T28" i="10"/>
  <c r="T27" i="9"/>
  <c r="N29" i="10"/>
  <c r="N28" i="9"/>
  <c r="M28" i="10"/>
  <c r="M27" i="9"/>
  <c r="G29" i="10"/>
  <c r="G28" i="9"/>
  <c r="W28" i="10"/>
  <c r="W27" i="9"/>
  <c r="D32" i="9"/>
  <c r="C32" i="9"/>
  <c r="I32" i="9"/>
  <c r="B33" i="9"/>
  <c r="H37" i="3" l="1"/>
  <c r="I37" i="3" s="1"/>
  <c r="D34" i="10"/>
  <c r="N30" i="10"/>
  <c r="N29" i="9"/>
  <c r="Q27" i="9"/>
  <c r="U29" i="10"/>
  <c r="U28" i="9"/>
  <c r="O35" i="3"/>
  <c r="K35" i="3"/>
  <c r="L35" i="3" s="1"/>
  <c r="AU38" i="3"/>
  <c r="AV38" i="3" s="1"/>
  <c r="C35" i="10" s="1"/>
  <c r="AW38" i="3"/>
  <c r="F39" i="3"/>
  <c r="G38" i="3"/>
  <c r="BB38" i="3"/>
  <c r="O30" i="10"/>
  <c r="O29" i="9"/>
  <c r="R27" i="9"/>
  <c r="L29" i="10"/>
  <c r="L28" i="9"/>
  <c r="V29" i="10"/>
  <c r="V28" i="9"/>
  <c r="AX37" i="3"/>
  <c r="I34" i="10"/>
  <c r="AZ32" i="3"/>
  <c r="R29" i="10" s="1"/>
  <c r="AY32" i="3"/>
  <c r="Q29" i="10" s="1"/>
  <c r="P29" i="10"/>
  <c r="P28" i="9"/>
  <c r="I33" i="9"/>
  <c r="C33" i="9"/>
  <c r="B34" i="9"/>
  <c r="D33" i="9"/>
  <c r="AT33" i="3"/>
  <c r="AS33" i="3"/>
  <c r="AQ33" i="3"/>
  <c r="AR33" i="3"/>
  <c r="G30" i="10"/>
  <c r="G29" i="9"/>
  <c r="W29" i="10"/>
  <c r="W28" i="9"/>
  <c r="X29" i="10"/>
  <c r="X28" i="9"/>
  <c r="X33" i="3"/>
  <c r="W33" i="3"/>
  <c r="T33" i="3"/>
  <c r="U33" i="3"/>
  <c r="Y33" i="3" s="1"/>
  <c r="V33" i="3"/>
  <c r="Z33" i="3" s="1"/>
  <c r="F30" i="10"/>
  <c r="F29" i="9"/>
  <c r="M29" i="10"/>
  <c r="M28" i="9"/>
  <c r="AH33" i="3"/>
  <c r="AG33" i="3"/>
  <c r="AE33" i="3"/>
  <c r="AF33" i="3"/>
  <c r="R34" i="3"/>
  <c r="S34" i="3" s="1"/>
  <c r="AA34" i="3"/>
  <c r="Q34" i="3"/>
  <c r="AI34" i="3"/>
  <c r="AJ34" i="3" s="1"/>
  <c r="H31" i="10"/>
  <c r="AB34" i="3"/>
  <c r="AO34" i="3"/>
  <c r="AP34" i="3" s="1"/>
  <c r="AC34" i="3"/>
  <c r="AD34" i="3" s="1"/>
  <c r="H30" i="9"/>
  <c r="S29" i="10"/>
  <c r="S28" i="9"/>
  <c r="AN33" i="3"/>
  <c r="AM33" i="3"/>
  <c r="AL33" i="3"/>
  <c r="AK33" i="3"/>
  <c r="J30" i="10"/>
  <c r="J29" i="9"/>
  <c r="J36" i="3"/>
  <c r="P34" i="3"/>
  <c r="E31" i="10"/>
  <c r="M34" i="3"/>
  <c r="N34" i="3"/>
  <c r="E30" i="9"/>
  <c r="T29" i="10"/>
  <c r="T28" i="9"/>
  <c r="K30" i="10"/>
  <c r="K29" i="9"/>
  <c r="J31" i="10" l="1"/>
  <c r="J30" i="9"/>
  <c r="W30" i="10"/>
  <c r="W29" i="9"/>
  <c r="D35" i="10"/>
  <c r="H38" i="3"/>
  <c r="I38" i="3" s="1"/>
  <c r="U30" i="10"/>
  <c r="U29" i="9"/>
  <c r="X30" i="10"/>
  <c r="X29" i="9"/>
  <c r="G39" i="3"/>
  <c r="BB39" i="3"/>
  <c r="AU39" i="3"/>
  <c r="AV39" i="3" s="1"/>
  <c r="C36" i="10" s="1"/>
  <c r="AW39" i="3"/>
  <c r="F40" i="3"/>
  <c r="V34" i="3"/>
  <c r="Z34" i="3" s="1"/>
  <c r="W34" i="3"/>
  <c r="X34" i="3"/>
  <c r="T34" i="3"/>
  <c r="U34" i="3"/>
  <c r="Y34" i="3" s="1"/>
  <c r="AX38" i="3"/>
  <c r="I35" i="10"/>
  <c r="V30" i="10"/>
  <c r="V29" i="9"/>
  <c r="K31" i="10"/>
  <c r="K30" i="9"/>
  <c r="M30" i="10"/>
  <c r="M29" i="9"/>
  <c r="I34" i="9"/>
  <c r="D34" i="9"/>
  <c r="B35" i="9"/>
  <c r="C34" i="9"/>
  <c r="Q28" i="9"/>
  <c r="AN34" i="3"/>
  <c r="AM34" i="3"/>
  <c r="AL34" i="3"/>
  <c r="AK34" i="3"/>
  <c r="O36" i="3"/>
  <c r="K36" i="3"/>
  <c r="L36" i="3" s="1"/>
  <c r="AT34" i="3"/>
  <c r="AS34" i="3"/>
  <c r="AQ34" i="3"/>
  <c r="AR34" i="3"/>
  <c r="L30" i="10"/>
  <c r="L29" i="9"/>
  <c r="R28" i="9"/>
  <c r="P35" i="3"/>
  <c r="E32" i="10"/>
  <c r="M35" i="3"/>
  <c r="N35" i="3"/>
  <c r="E31" i="9"/>
  <c r="T30" i="10"/>
  <c r="T29" i="9"/>
  <c r="N31" i="10"/>
  <c r="N30" i="9"/>
  <c r="AH34" i="3"/>
  <c r="AG34" i="3"/>
  <c r="AE34" i="3"/>
  <c r="AF34" i="3"/>
  <c r="G31" i="10"/>
  <c r="G30" i="9"/>
  <c r="F31" i="10"/>
  <c r="F30" i="9"/>
  <c r="O31" i="10"/>
  <c r="O30" i="9"/>
  <c r="S30" i="10"/>
  <c r="S29" i="9"/>
  <c r="P30" i="10"/>
  <c r="AZ33" i="3"/>
  <c r="R30" i="10" s="1"/>
  <c r="AY33" i="3"/>
  <c r="Q30" i="10" s="1"/>
  <c r="P29" i="9"/>
  <c r="R35" i="3"/>
  <c r="S35" i="3" s="1"/>
  <c r="AA35" i="3"/>
  <c r="Q35" i="3"/>
  <c r="AI35" i="3"/>
  <c r="AJ35" i="3" s="1"/>
  <c r="H32" i="10"/>
  <c r="AB35" i="3"/>
  <c r="AO35" i="3"/>
  <c r="AP35" i="3" s="1"/>
  <c r="AC35" i="3"/>
  <c r="AD35" i="3" s="1"/>
  <c r="H31" i="9"/>
  <c r="J37" i="3"/>
  <c r="AN35" i="3" l="1"/>
  <c r="AM35" i="3"/>
  <c r="AK35" i="3"/>
  <c r="AL35" i="3"/>
  <c r="M31" i="10"/>
  <c r="M30" i="9"/>
  <c r="O37" i="3"/>
  <c r="K37" i="3"/>
  <c r="L37" i="3" s="1"/>
  <c r="K32" i="10"/>
  <c r="K31" i="9"/>
  <c r="G32" i="10"/>
  <c r="G31" i="9"/>
  <c r="U31" i="10"/>
  <c r="U30" i="9"/>
  <c r="BB40" i="3"/>
  <c r="AU40" i="3"/>
  <c r="AV40" i="3" s="1"/>
  <c r="C37" i="10" s="1"/>
  <c r="AW40" i="3"/>
  <c r="F41" i="3"/>
  <c r="G40" i="3"/>
  <c r="V31" i="10"/>
  <c r="V30" i="9"/>
  <c r="AX39" i="3"/>
  <c r="I36" i="10"/>
  <c r="J38" i="3"/>
  <c r="N32" i="10"/>
  <c r="N31" i="9"/>
  <c r="W31" i="10"/>
  <c r="W30" i="9"/>
  <c r="AF35" i="3"/>
  <c r="AG35" i="3"/>
  <c r="AH35" i="3"/>
  <c r="AE35" i="3"/>
  <c r="U35" i="3"/>
  <c r="Y35" i="3" s="1"/>
  <c r="V35" i="3"/>
  <c r="Z35" i="3" s="1"/>
  <c r="W35" i="3"/>
  <c r="X35" i="3"/>
  <c r="T35" i="3"/>
  <c r="X31" i="10"/>
  <c r="X30" i="9"/>
  <c r="Q29" i="9"/>
  <c r="AY34" i="3"/>
  <c r="Q31" i="10" s="1"/>
  <c r="P31" i="10"/>
  <c r="AZ34" i="3"/>
  <c r="R31" i="10" s="1"/>
  <c r="P30" i="9"/>
  <c r="H39" i="3"/>
  <c r="I39" i="3" s="1"/>
  <c r="D36" i="10"/>
  <c r="S31" i="10"/>
  <c r="S30" i="9"/>
  <c r="T31" i="10"/>
  <c r="T30" i="9"/>
  <c r="J32" i="10"/>
  <c r="J31" i="9"/>
  <c r="AR35" i="3"/>
  <c r="AS35" i="3"/>
  <c r="AT35" i="3"/>
  <c r="AQ35" i="3"/>
  <c r="O32" i="10"/>
  <c r="O31" i="9"/>
  <c r="AC36" i="3"/>
  <c r="AD36" i="3" s="1"/>
  <c r="R36" i="3"/>
  <c r="S36" i="3" s="1"/>
  <c r="AA36" i="3"/>
  <c r="Q36" i="3"/>
  <c r="AI36" i="3"/>
  <c r="AJ36" i="3" s="1"/>
  <c r="AB36" i="3"/>
  <c r="H33" i="10"/>
  <c r="AO36" i="3"/>
  <c r="AP36" i="3" s="1"/>
  <c r="H32" i="9"/>
  <c r="F32" i="10"/>
  <c r="F31" i="9"/>
  <c r="L31" i="10"/>
  <c r="L30" i="9"/>
  <c r="P36" i="3"/>
  <c r="M36" i="3"/>
  <c r="N36" i="3"/>
  <c r="E33" i="10"/>
  <c r="E32" i="9"/>
  <c r="R29" i="9"/>
  <c r="C35" i="9"/>
  <c r="I35" i="9"/>
  <c r="D35" i="9"/>
  <c r="K33" i="10" l="1"/>
  <c r="K32" i="9"/>
  <c r="T32" i="10"/>
  <c r="T31" i="9"/>
  <c r="N37" i="3"/>
  <c r="P37" i="3"/>
  <c r="E34" i="10"/>
  <c r="M37" i="3"/>
  <c r="E33" i="9"/>
  <c r="W32" i="10"/>
  <c r="W31" i="9"/>
  <c r="S32" i="10"/>
  <c r="S31" i="9"/>
  <c r="AB37" i="3"/>
  <c r="AI37" i="3"/>
  <c r="AJ37" i="3" s="1"/>
  <c r="AA37" i="3"/>
  <c r="H34" i="10"/>
  <c r="AO37" i="3"/>
  <c r="AP37" i="3" s="1"/>
  <c r="AC37" i="3"/>
  <c r="AD37" i="3" s="1"/>
  <c r="R37" i="3"/>
  <c r="S37" i="3" s="1"/>
  <c r="Q37" i="3"/>
  <c r="H33" i="9"/>
  <c r="V36" i="3"/>
  <c r="Z36" i="3" s="1"/>
  <c r="W36" i="3"/>
  <c r="X36" i="3"/>
  <c r="U36" i="3"/>
  <c r="Y36" i="3" s="1"/>
  <c r="T36" i="3"/>
  <c r="AZ35" i="3"/>
  <c r="R32" i="10" s="1"/>
  <c r="AY35" i="3"/>
  <c r="Q32" i="10" s="1"/>
  <c r="P32" i="10"/>
  <c r="P31" i="9"/>
  <c r="J39" i="3"/>
  <c r="R30" i="9"/>
  <c r="AH36" i="3"/>
  <c r="AG36" i="3"/>
  <c r="AF36" i="3"/>
  <c r="AE36" i="3"/>
  <c r="G33" i="10"/>
  <c r="G32" i="9"/>
  <c r="AT36" i="3"/>
  <c r="AS36" i="3"/>
  <c r="AR36" i="3"/>
  <c r="AQ36" i="3"/>
  <c r="F33" i="10"/>
  <c r="F32" i="9"/>
  <c r="Q30" i="9"/>
  <c r="M32" i="10"/>
  <c r="M31" i="9"/>
  <c r="H40" i="3"/>
  <c r="I40" i="3" s="1"/>
  <c r="D37" i="10"/>
  <c r="N33" i="10"/>
  <c r="N32" i="9"/>
  <c r="J33" i="10"/>
  <c r="J32" i="9"/>
  <c r="O33" i="10"/>
  <c r="O32" i="9"/>
  <c r="L32" i="10"/>
  <c r="L31" i="9"/>
  <c r="BB41" i="3"/>
  <c r="AW41" i="3"/>
  <c r="F42" i="3"/>
  <c r="G41" i="3"/>
  <c r="AU41" i="3"/>
  <c r="AV41" i="3" s="1"/>
  <c r="C38" i="10" s="1"/>
  <c r="U32" i="10"/>
  <c r="U31" i="9"/>
  <c r="AN36" i="3"/>
  <c r="AM36" i="3"/>
  <c r="AK36" i="3"/>
  <c r="AL36" i="3"/>
  <c r="X32" i="10"/>
  <c r="X31" i="9"/>
  <c r="K38" i="3"/>
  <c r="L38" i="3" s="1"/>
  <c r="O38" i="3"/>
  <c r="AX40" i="3"/>
  <c r="I37" i="10"/>
  <c r="V32" i="10"/>
  <c r="V31" i="9"/>
  <c r="N34" i="10" l="1"/>
  <c r="N33" i="9"/>
  <c r="F34" i="10"/>
  <c r="F33" i="9"/>
  <c r="M33" i="10"/>
  <c r="M32" i="9"/>
  <c r="AN37" i="3"/>
  <c r="AM37" i="3"/>
  <c r="AL37" i="3"/>
  <c r="AK37" i="3"/>
  <c r="O34" i="10"/>
  <c r="O33" i="9"/>
  <c r="J34" i="10"/>
  <c r="J33" i="9"/>
  <c r="AU42" i="3"/>
  <c r="AV42" i="3" s="1"/>
  <c r="C39" i="10" s="1"/>
  <c r="AW42" i="3"/>
  <c r="F43" i="3"/>
  <c r="G42" i="3"/>
  <c r="BB42" i="3"/>
  <c r="V33" i="10"/>
  <c r="V32" i="9"/>
  <c r="S33" i="10"/>
  <c r="S32" i="9"/>
  <c r="Q31" i="9"/>
  <c r="K34" i="10"/>
  <c r="K33" i="9"/>
  <c r="G34" i="10"/>
  <c r="G33" i="9"/>
  <c r="V37" i="3"/>
  <c r="Z37" i="3" s="1"/>
  <c r="W37" i="3"/>
  <c r="X37" i="3"/>
  <c r="T37" i="3"/>
  <c r="U37" i="3"/>
  <c r="Y37" i="3" s="1"/>
  <c r="J40" i="3"/>
  <c r="P38" i="3"/>
  <c r="M38" i="3"/>
  <c r="N38" i="3"/>
  <c r="E35" i="10"/>
  <c r="E34" i="9"/>
  <c r="W33" i="10"/>
  <c r="W32" i="9"/>
  <c r="AZ36" i="3"/>
  <c r="R33" i="10" s="1"/>
  <c r="AY36" i="3"/>
  <c r="Q33" i="10" s="1"/>
  <c r="P33" i="10"/>
  <c r="P32" i="9"/>
  <c r="AF37" i="3"/>
  <c r="AH37" i="3"/>
  <c r="AG37" i="3"/>
  <c r="AE37" i="3"/>
  <c r="AX41" i="3"/>
  <c r="I38" i="10"/>
  <c r="AO38" i="3"/>
  <c r="AP38" i="3" s="1"/>
  <c r="Q38" i="3"/>
  <c r="H35" i="10"/>
  <c r="AC38" i="3"/>
  <c r="AD38" i="3" s="1"/>
  <c r="AI38" i="3"/>
  <c r="AJ38" i="3" s="1"/>
  <c r="AA38" i="3"/>
  <c r="R38" i="3"/>
  <c r="S38" i="3" s="1"/>
  <c r="AB38" i="3"/>
  <c r="H34" i="9"/>
  <c r="X33" i="10"/>
  <c r="X32" i="9"/>
  <c r="L33" i="10"/>
  <c r="L32" i="9"/>
  <c r="AR37" i="3"/>
  <c r="AQ37" i="3"/>
  <c r="AT37" i="3"/>
  <c r="AS37" i="3"/>
  <c r="U33" i="10"/>
  <c r="U32" i="9"/>
  <c r="T33" i="10"/>
  <c r="T32" i="9"/>
  <c r="R31" i="9"/>
  <c r="H41" i="3"/>
  <c r="I41" i="3" s="1"/>
  <c r="D38" i="10"/>
  <c r="O39" i="3"/>
  <c r="K39" i="3"/>
  <c r="L39" i="3" s="1"/>
  <c r="P39" i="3" l="1"/>
  <c r="E36" i="10"/>
  <c r="N39" i="3"/>
  <c r="M39" i="3"/>
  <c r="E35" i="9"/>
  <c r="AX42" i="3"/>
  <c r="I39" i="10"/>
  <c r="U34" i="10"/>
  <c r="U33" i="9"/>
  <c r="K35" i="10"/>
  <c r="K34" i="9"/>
  <c r="G35" i="10"/>
  <c r="G34" i="9"/>
  <c r="V34" i="10"/>
  <c r="V33" i="9"/>
  <c r="AT38" i="3"/>
  <c r="AS38" i="3"/>
  <c r="AQ38" i="3"/>
  <c r="AR38" i="3"/>
  <c r="F35" i="10"/>
  <c r="F34" i="9"/>
  <c r="M34" i="10"/>
  <c r="M33" i="9"/>
  <c r="O35" i="10"/>
  <c r="O34" i="9"/>
  <c r="W38" i="3"/>
  <c r="X38" i="3"/>
  <c r="T38" i="3"/>
  <c r="U38" i="3"/>
  <c r="Y38" i="3" s="1"/>
  <c r="V38" i="3"/>
  <c r="Z38" i="3" s="1"/>
  <c r="R32" i="9"/>
  <c r="W34" i="10"/>
  <c r="W33" i="9"/>
  <c r="X34" i="10"/>
  <c r="X33" i="9"/>
  <c r="J35" i="10"/>
  <c r="J34" i="9"/>
  <c r="N35" i="10"/>
  <c r="N34" i="9"/>
  <c r="O40" i="3"/>
  <c r="K40" i="3"/>
  <c r="L40" i="3" s="1"/>
  <c r="R39" i="3"/>
  <c r="S39" i="3" s="1"/>
  <c r="AO39" i="3"/>
  <c r="AP39" i="3" s="1"/>
  <c r="Q39" i="3"/>
  <c r="H36" i="10"/>
  <c r="AA39" i="3"/>
  <c r="AC39" i="3"/>
  <c r="AD39" i="3" s="1"/>
  <c r="AB39" i="3"/>
  <c r="AI39" i="3"/>
  <c r="AJ39" i="3" s="1"/>
  <c r="H35" i="9"/>
  <c r="L34" i="10"/>
  <c r="L33" i="9"/>
  <c r="H42" i="3"/>
  <c r="I42" i="3" s="1"/>
  <c r="D39" i="10"/>
  <c r="J41" i="3"/>
  <c r="Q32" i="9"/>
  <c r="AK38" i="3"/>
  <c r="AN38" i="3"/>
  <c r="AM38" i="3"/>
  <c r="AL38" i="3"/>
  <c r="S34" i="10"/>
  <c r="S33" i="9"/>
  <c r="AH38" i="3"/>
  <c r="AG38" i="3"/>
  <c r="AE38" i="3"/>
  <c r="AF38" i="3"/>
  <c r="T34" i="10"/>
  <c r="T33" i="9"/>
  <c r="AZ37" i="3"/>
  <c r="R34" i="10" s="1"/>
  <c r="AY37" i="3"/>
  <c r="Q34" i="10" s="1"/>
  <c r="P34" i="10"/>
  <c r="P33" i="9"/>
  <c r="F44" i="3"/>
  <c r="G43" i="3"/>
  <c r="AW43" i="3"/>
  <c r="AU43" i="3"/>
  <c r="AV43" i="3" s="1"/>
  <c r="C40" i="10" s="1"/>
  <c r="BB43" i="3"/>
  <c r="AH39" i="3" l="1"/>
  <c r="AG39" i="3"/>
  <c r="AE39" i="3"/>
  <c r="AF39" i="3"/>
  <c r="X35" i="10"/>
  <c r="X34" i="9"/>
  <c r="O41" i="3"/>
  <c r="K41" i="3"/>
  <c r="L41" i="3" s="1"/>
  <c r="N36" i="10"/>
  <c r="N35" i="9"/>
  <c r="M35" i="10"/>
  <c r="M34" i="9"/>
  <c r="I40" i="10"/>
  <c r="AX43" i="3"/>
  <c r="D40" i="10"/>
  <c r="H43" i="3"/>
  <c r="I43" i="3" s="1"/>
  <c r="AT39" i="3"/>
  <c r="AS39" i="3"/>
  <c r="AQ39" i="3"/>
  <c r="AR39" i="3"/>
  <c r="AZ38" i="3"/>
  <c r="R35" i="10" s="1"/>
  <c r="AY38" i="3"/>
  <c r="Q35" i="10" s="1"/>
  <c r="P35" i="10"/>
  <c r="P34" i="9"/>
  <c r="F36" i="10"/>
  <c r="F35" i="9"/>
  <c r="J42" i="3"/>
  <c r="U39" i="3"/>
  <c r="Y39" i="3" s="1"/>
  <c r="V39" i="3"/>
  <c r="Z39" i="3" s="1"/>
  <c r="W39" i="3"/>
  <c r="X39" i="3"/>
  <c r="T39" i="3"/>
  <c r="G36" i="10"/>
  <c r="G35" i="9"/>
  <c r="U35" i="10"/>
  <c r="U34" i="9"/>
  <c r="V35" i="10"/>
  <c r="V34" i="9"/>
  <c r="K36" i="10"/>
  <c r="K35" i="9"/>
  <c r="AU44" i="3"/>
  <c r="AV44" i="3" s="1"/>
  <c r="C41" i="10" s="1"/>
  <c r="BB44" i="3"/>
  <c r="AW44" i="3"/>
  <c r="F45" i="3"/>
  <c r="G44" i="3"/>
  <c r="AM39" i="3"/>
  <c r="AN39" i="3"/>
  <c r="AK39" i="3"/>
  <c r="AL39" i="3"/>
  <c r="P40" i="3"/>
  <c r="J37" i="10" s="1"/>
  <c r="E37" i="10"/>
  <c r="M40" i="3"/>
  <c r="F37" i="10" s="1"/>
  <c r="N40" i="3"/>
  <c r="G37" i="10" s="1"/>
  <c r="R33" i="9"/>
  <c r="L35" i="10"/>
  <c r="L34" i="9"/>
  <c r="S35" i="10"/>
  <c r="S34" i="9"/>
  <c r="T35" i="10"/>
  <c r="T34" i="9"/>
  <c r="Q33" i="9"/>
  <c r="O36" i="10"/>
  <c r="O35" i="9"/>
  <c r="AC40" i="3"/>
  <c r="AD40" i="3" s="1"/>
  <c r="Q40" i="3"/>
  <c r="K37" i="10" s="1"/>
  <c r="AI40" i="3"/>
  <c r="AJ40" i="3" s="1"/>
  <c r="H37" i="10"/>
  <c r="R40" i="3"/>
  <c r="S40" i="3" s="1"/>
  <c r="AB40" i="3"/>
  <c r="O37" i="10" s="1"/>
  <c r="AO40" i="3"/>
  <c r="AP40" i="3" s="1"/>
  <c r="AA40" i="3"/>
  <c r="N37" i="10" s="1"/>
  <c r="W35" i="10"/>
  <c r="W34" i="9"/>
  <c r="J36" i="10"/>
  <c r="J35" i="9"/>
  <c r="J43" i="3" l="1"/>
  <c r="M41" i="3"/>
  <c r="F38" i="10" s="1"/>
  <c r="P41" i="3"/>
  <c r="J38" i="10" s="1"/>
  <c r="N41" i="3"/>
  <c r="G38" i="10" s="1"/>
  <c r="E38" i="10"/>
  <c r="W40" i="3"/>
  <c r="T40" i="3"/>
  <c r="X40" i="3"/>
  <c r="U40" i="3"/>
  <c r="Y40" i="3" s="1"/>
  <c r="L37" i="10" s="1"/>
  <c r="V40" i="3"/>
  <c r="Z40" i="3" s="1"/>
  <c r="M37" i="10" s="1"/>
  <c r="U36" i="10"/>
  <c r="U35" i="9"/>
  <c r="AO41" i="3"/>
  <c r="AP41" i="3" s="1"/>
  <c r="AA41" i="3"/>
  <c r="N38" i="10" s="1"/>
  <c r="AC41" i="3"/>
  <c r="AD41" i="3" s="1"/>
  <c r="H38" i="10"/>
  <c r="Q41" i="3"/>
  <c r="K38" i="10" s="1"/>
  <c r="AI41" i="3"/>
  <c r="AJ41" i="3" s="1"/>
  <c r="R41" i="3"/>
  <c r="S41" i="3" s="1"/>
  <c r="AB41" i="3"/>
  <c r="O38" i="10" s="1"/>
  <c r="M36" i="10"/>
  <c r="M35" i="9"/>
  <c r="Q34" i="9"/>
  <c r="V36" i="10"/>
  <c r="V35" i="9"/>
  <c r="AW45" i="3"/>
  <c r="F46" i="3"/>
  <c r="G45" i="3"/>
  <c r="AU45" i="3"/>
  <c r="AV45" i="3" s="1"/>
  <c r="C42" i="10" s="1"/>
  <c r="BB45" i="3"/>
  <c r="L36" i="10"/>
  <c r="L35" i="9"/>
  <c r="R34" i="9"/>
  <c r="AX44" i="3"/>
  <c r="I41" i="10"/>
  <c r="K42" i="3"/>
  <c r="L42" i="3" s="1"/>
  <c r="O42" i="3"/>
  <c r="AK40" i="3"/>
  <c r="AL40" i="3"/>
  <c r="AN40" i="3"/>
  <c r="V37" i="10" s="1"/>
  <c r="AM40" i="3"/>
  <c r="U37" i="10" s="1"/>
  <c r="W36" i="10"/>
  <c r="W35" i="9"/>
  <c r="S36" i="10"/>
  <c r="S35" i="9"/>
  <c r="D41" i="10"/>
  <c r="H44" i="3"/>
  <c r="I44" i="3" s="1"/>
  <c r="AH40" i="3"/>
  <c r="T37" i="10" s="1"/>
  <c r="AG40" i="3"/>
  <c r="S37" i="10" s="1"/>
  <c r="AF40" i="3"/>
  <c r="AE40" i="3"/>
  <c r="AQ40" i="3"/>
  <c r="AR40" i="3"/>
  <c r="AT40" i="3"/>
  <c r="X37" i="10" s="1"/>
  <c r="AS40" i="3"/>
  <c r="W37" i="10" s="1"/>
  <c r="AZ39" i="3"/>
  <c r="R36" i="10" s="1"/>
  <c r="AY39" i="3"/>
  <c r="Q36" i="10" s="1"/>
  <c r="P36" i="10"/>
  <c r="P35" i="9"/>
  <c r="X36" i="10"/>
  <c r="X35" i="9"/>
  <c r="T36" i="10"/>
  <c r="T35" i="9"/>
  <c r="AF41" i="3" l="1"/>
  <c r="AE41" i="3"/>
  <c r="AH41" i="3"/>
  <c r="T38" i="10" s="1"/>
  <c r="AG41" i="3"/>
  <c r="S38" i="10" s="1"/>
  <c r="AZ40" i="3"/>
  <c r="R37" i="10" s="1"/>
  <c r="AY40" i="3"/>
  <c r="Q37" i="10" s="1"/>
  <c r="P37" i="10"/>
  <c r="H45" i="3"/>
  <c r="I45" i="3" s="1"/>
  <c r="D42" i="10"/>
  <c r="AQ41" i="3"/>
  <c r="AR41" i="3"/>
  <c r="AT41" i="3"/>
  <c r="X38" i="10" s="1"/>
  <c r="AS41" i="3"/>
  <c r="W38" i="10" s="1"/>
  <c r="AW46" i="3"/>
  <c r="F47" i="3"/>
  <c r="G46" i="3"/>
  <c r="BB46" i="3"/>
  <c r="AU46" i="3"/>
  <c r="AV46" i="3" s="1"/>
  <c r="C43" i="10" s="1"/>
  <c r="AO42" i="3"/>
  <c r="AP42" i="3" s="1"/>
  <c r="Q42" i="3"/>
  <c r="K39" i="10" s="1"/>
  <c r="AC42" i="3"/>
  <c r="AD42" i="3" s="1"/>
  <c r="H39" i="10"/>
  <c r="R42" i="3"/>
  <c r="S42" i="3" s="1"/>
  <c r="AB42" i="3"/>
  <c r="O39" i="10" s="1"/>
  <c r="AI42" i="3"/>
  <c r="AJ42" i="3" s="1"/>
  <c r="AA42" i="3"/>
  <c r="N39" i="10" s="1"/>
  <c r="X41" i="3"/>
  <c r="T41" i="3"/>
  <c r="W41" i="3"/>
  <c r="U41" i="3"/>
  <c r="Y41" i="3" s="1"/>
  <c r="L38" i="10" s="1"/>
  <c r="V41" i="3"/>
  <c r="Z41" i="3" s="1"/>
  <c r="M38" i="10" s="1"/>
  <c r="AM41" i="3"/>
  <c r="U38" i="10" s="1"/>
  <c r="AK41" i="3"/>
  <c r="AL41" i="3"/>
  <c r="AN41" i="3"/>
  <c r="V38" i="10" s="1"/>
  <c r="N42" i="3"/>
  <c r="G39" i="10" s="1"/>
  <c r="P42" i="3"/>
  <c r="J39" i="10" s="1"/>
  <c r="E39" i="10"/>
  <c r="M42" i="3"/>
  <c r="F39" i="10" s="1"/>
  <c r="Q35" i="9"/>
  <c r="AX45" i="3"/>
  <c r="I42" i="10"/>
  <c r="R35" i="9"/>
  <c r="J44" i="3"/>
  <c r="O43" i="3"/>
  <c r="K43" i="3"/>
  <c r="L43" i="3" s="1"/>
  <c r="H46" i="3" l="1"/>
  <c r="I46" i="3" s="1"/>
  <c r="D43" i="10"/>
  <c r="J45" i="3"/>
  <c r="V42" i="3"/>
  <c r="Z42" i="3" s="1"/>
  <c r="M39" i="10" s="1"/>
  <c r="W42" i="3"/>
  <c r="T42" i="3"/>
  <c r="X42" i="3"/>
  <c r="U42" i="3"/>
  <c r="Y42" i="3" s="1"/>
  <c r="L39" i="10" s="1"/>
  <c r="AW47" i="3"/>
  <c r="F48" i="3"/>
  <c r="G47" i="3"/>
  <c r="BB47" i="3"/>
  <c r="AU47" i="3"/>
  <c r="AV47" i="3" s="1"/>
  <c r="C44" i="10" s="1"/>
  <c r="Q43" i="3"/>
  <c r="K40" i="10" s="1"/>
  <c r="AC43" i="3"/>
  <c r="AD43" i="3" s="1"/>
  <c r="R43" i="3"/>
  <c r="S43" i="3" s="1"/>
  <c r="AB43" i="3"/>
  <c r="O40" i="10" s="1"/>
  <c r="AI43" i="3"/>
  <c r="AJ43" i="3" s="1"/>
  <c r="AA43" i="3"/>
  <c r="N40" i="10" s="1"/>
  <c r="AO43" i="3"/>
  <c r="AP43" i="3" s="1"/>
  <c r="H40" i="10"/>
  <c r="AX46" i="3"/>
  <c r="I43" i="10"/>
  <c r="AF42" i="3"/>
  <c r="AE42" i="3"/>
  <c r="AH42" i="3"/>
  <c r="T39" i="10" s="1"/>
  <c r="AG42" i="3"/>
  <c r="S39" i="10" s="1"/>
  <c r="O44" i="3"/>
  <c r="K44" i="3"/>
  <c r="L44" i="3" s="1"/>
  <c r="AZ41" i="3"/>
  <c r="R38" i="10" s="1"/>
  <c r="AY41" i="3"/>
  <c r="Q38" i="10" s="1"/>
  <c r="P38" i="10"/>
  <c r="AR42" i="3"/>
  <c r="AT42" i="3"/>
  <c r="X39" i="10" s="1"/>
  <c r="AS42" i="3"/>
  <c r="W39" i="10" s="1"/>
  <c r="AQ42" i="3"/>
  <c r="E40" i="10"/>
  <c r="M43" i="3"/>
  <c r="F40" i="10" s="1"/>
  <c r="P43" i="3"/>
  <c r="J40" i="10" s="1"/>
  <c r="N43" i="3"/>
  <c r="G40" i="10" s="1"/>
  <c r="AN42" i="3"/>
  <c r="V39" i="10" s="1"/>
  <c r="AM42" i="3"/>
  <c r="U39" i="10" s="1"/>
  <c r="AK42" i="3"/>
  <c r="AL42" i="3"/>
  <c r="AG43" i="3" l="1"/>
  <c r="S40" i="10" s="1"/>
  <c r="AH43" i="3"/>
  <c r="T40" i="10" s="1"/>
  <c r="AF43" i="3"/>
  <c r="AE43" i="3"/>
  <c r="P39" i="10"/>
  <c r="AZ42" i="3"/>
  <c r="R39" i="10" s="1"/>
  <c r="AY42" i="3"/>
  <c r="Q39" i="10" s="1"/>
  <c r="N44" i="3"/>
  <c r="G41" i="10" s="1"/>
  <c r="P44" i="3"/>
  <c r="J41" i="10" s="1"/>
  <c r="E41" i="10"/>
  <c r="M44" i="3"/>
  <c r="F41" i="10" s="1"/>
  <c r="H47" i="3"/>
  <c r="I47" i="3" s="1"/>
  <c r="D44" i="10"/>
  <c r="AO44" i="3"/>
  <c r="AP44" i="3" s="1"/>
  <c r="Q44" i="3"/>
  <c r="K41" i="10" s="1"/>
  <c r="AC44" i="3"/>
  <c r="AD44" i="3" s="1"/>
  <c r="H41" i="10"/>
  <c r="R44" i="3"/>
  <c r="S44" i="3" s="1"/>
  <c r="AB44" i="3"/>
  <c r="O41" i="10" s="1"/>
  <c r="AI44" i="3"/>
  <c r="AJ44" i="3" s="1"/>
  <c r="AA44" i="3"/>
  <c r="N41" i="10" s="1"/>
  <c r="AM43" i="3"/>
  <c r="U40" i="10" s="1"/>
  <c r="AK43" i="3"/>
  <c r="AL43" i="3"/>
  <c r="AN43" i="3"/>
  <c r="V40" i="10" s="1"/>
  <c r="AU48" i="3"/>
  <c r="AV48" i="3" s="1"/>
  <c r="C45" i="10" s="1"/>
  <c r="AW48" i="3"/>
  <c r="F49" i="3"/>
  <c r="G48" i="3"/>
  <c r="BB48" i="3"/>
  <c r="O45" i="3"/>
  <c r="K45" i="3"/>
  <c r="L45" i="3" s="1"/>
  <c r="AX47" i="3"/>
  <c r="I44" i="10"/>
  <c r="AS43" i="3"/>
  <c r="W40" i="10" s="1"/>
  <c r="AT43" i="3"/>
  <c r="X40" i="10" s="1"/>
  <c r="AQ43" i="3"/>
  <c r="AR43" i="3"/>
  <c r="X43" i="3"/>
  <c r="T43" i="3"/>
  <c r="W43" i="3"/>
  <c r="U43" i="3"/>
  <c r="Y43" i="3" s="1"/>
  <c r="L40" i="10" s="1"/>
  <c r="V43" i="3"/>
  <c r="Z43" i="3" s="1"/>
  <c r="M40" i="10" s="1"/>
  <c r="J46" i="3"/>
  <c r="AF44" i="3" l="1"/>
  <c r="AE44" i="3"/>
  <c r="AH44" i="3"/>
  <c r="T41" i="10" s="1"/>
  <c r="AG44" i="3"/>
  <c r="S41" i="10" s="1"/>
  <c r="AO45" i="3"/>
  <c r="AP45" i="3" s="1"/>
  <c r="H42" i="10"/>
  <c r="Q45" i="3"/>
  <c r="K42" i="10" s="1"/>
  <c r="AC45" i="3"/>
  <c r="AD45" i="3" s="1"/>
  <c r="R45" i="3"/>
  <c r="S45" i="3" s="1"/>
  <c r="AB45" i="3"/>
  <c r="O42" i="10" s="1"/>
  <c r="AI45" i="3"/>
  <c r="AJ45" i="3" s="1"/>
  <c r="AA45" i="3"/>
  <c r="N42" i="10" s="1"/>
  <c r="N45" i="3"/>
  <c r="G42" i="10" s="1"/>
  <c r="E42" i="10"/>
  <c r="M45" i="3"/>
  <c r="F42" i="10" s="1"/>
  <c r="P45" i="3"/>
  <c r="J42" i="10" s="1"/>
  <c r="H48" i="3"/>
  <c r="I48" i="3" s="1"/>
  <c r="D45" i="10"/>
  <c r="O46" i="3"/>
  <c r="K46" i="3"/>
  <c r="L46" i="3" s="1"/>
  <c r="AW49" i="3"/>
  <c r="F50" i="3"/>
  <c r="G49" i="3"/>
  <c r="AU49" i="3"/>
  <c r="AV49" i="3" s="1"/>
  <c r="C46" i="10" s="1"/>
  <c r="BB49" i="3"/>
  <c r="AK44" i="3"/>
  <c r="AL44" i="3"/>
  <c r="AN44" i="3"/>
  <c r="V41" i="10" s="1"/>
  <c r="AM44" i="3"/>
  <c r="U41" i="10" s="1"/>
  <c r="J47" i="3"/>
  <c r="AX48" i="3"/>
  <c r="I45" i="10"/>
  <c r="AZ43" i="3"/>
  <c r="R40" i="10" s="1"/>
  <c r="AY43" i="3"/>
  <c r="Q40" i="10" s="1"/>
  <c r="P40" i="10"/>
  <c r="W44" i="3"/>
  <c r="T44" i="3"/>
  <c r="X44" i="3"/>
  <c r="U44" i="3"/>
  <c r="Y44" i="3" s="1"/>
  <c r="L41" i="10" s="1"/>
  <c r="V44" i="3"/>
  <c r="Z44" i="3" s="1"/>
  <c r="M41" i="10" s="1"/>
  <c r="AT44" i="3"/>
  <c r="X41" i="10" s="1"/>
  <c r="AS44" i="3"/>
  <c r="W41" i="10" s="1"/>
  <c r="AQ44" i="3"/>
  <c r="AR44" i="3"/>
  <c r="AH45" i="3" l="1"/>
  <c r="T42" i="10" s="1"/>
  <c r="AG45" i="3"/>
  <c r="S42" i="10" s="1"/>
  <c r="AF45" i="3"/>
  <c r="AE45" i="3"/>
  <c r="D46" i="10"/>
  <c r="H49" i="3"/>
  <c r="I49" i="3" s="1"/>
  <c r="AW50" i="3"/>
  <c r="F51" i="3"/>
  <c r="G50" i="3"/>
  <c r="BB50" i="3"/>
  <c r="AU50" i="3"/>
  <c r="AV50" i="3" s="1"/>
  <c r="C47" i="10" s="1"/>
  <c r="AX49" i="3"/>
  <c r="I46" i="10"/>
  <c r="AS45" i="3"/>
  <c r="W42" i="10" s="1"/>
  <c r="AQ45" i="3"/>
  <c r="AR45" i="3"/>
  <c r="AT45" i="3"/>
  <c r="X42" i="10" s="1"/>
  <c r="O47" i="3"/>
  <c r="K47" i="3"/>
  <c r="L47" i="3" s="1"/>
  <c r="P46" i="3"/>
  <c r="J43" i="10" s="1"/>
  <c r="E43" i="10"/>
  <c r="M46" i="3"/>
  <c r="F43" i="10" s="1"/>
  <c r="N46" i="3"/>
  <c r="G43" i="10" s="1"/>
  <c r="AC46" i="3"/>
  <c r="AD46" i="3" s="1"/>
  <c r="Q46" i="3"/>
  <c r="K43" i="10" s="1"/>
  <c r="AI46" i="3"/>
  <c r="AJ46" i="3" s="1"/>
  <c r="H43" i="10"/>
  <c r="R46" i="3"/>
  <c r="S46" i="3" s="1"/>
  <c r="AB46" i="3"/>
  <c r="O43" i="10" s="1"/>
  <c r="AO46" i="3"/>
  <c r="AP46" i="3" s="1"/>
  <c r="AA46" i="3"/>
  <c r="N43" i="10" s="1"/>
  <c r="AM45" i="3"/>
  <c r="U42" i="10" s="1"/>
  <c r="AK45" i="3"/>
  <c r="AL45" i="3"/>
  <c r="AN45" i="3"/>
  <c r="V42" i="10" s="1"/>
  <c r="AZ44" i="3"/>
  <c r="R41" i="10" s="1"/>
  <c r="AY44" i="3"/>
  <c r="Q41" i="10" s="1"/>
  <c r="P41" i="10"/>
  <c r="J48" i="3"/>
  <c r="V45" i="3"/>
  <c r="Z45" i="3" s="1"/>
  <c r="M42" i="10" s="1"/>
  <c r="X45" i="3"/>
  <c r="T45" i="3"/>
  <c r="W45" i="3"/>
  <c r="U45" i="3"/>
  <c r="Y45" i="3" s="1"/>
  <c r="L42" i="10" s="1"/>
  <c r="AG46" i="3" l="1"/>
  <c r="S43" i="10" s="1"/>
  <c r="AE46" i="3"/>
  <c r="AF46" i="3"/>
  <c r="AH46" i="3"/>
  <c r="T43" i="10" s="1"/>
  <c r="G51" i="3"/>
  <c r="AW51" i="3"/>
  <c r="AU51" i="3"/>
  <c r="AV51" i="3" s="1"/>
  <c r="C48" i="10" s="1"/>
  <c r="BB51" i="3"/>
  <c r="F52" i="3"/>
  <c r="AX50" i="3"/>
  <c r="I47" i="10"/>
  <c r="J49" i="3"/>
  <c r="AQ46" i="3"/>
  <c r="AR46" i="3"/>
  <c r="AT46" i="3"/>
  <c r="X43" i="10" s="1"/>
  <c r="AS46" i="3"/>
  <c r="W43" i="10" s="1"/>
  <c r="O48" i="3"/>
  <c r="K48" i="3"/>
  <c r="L48" i="3" s="1"/>
  <c r="W46" i="3"/>
  <c r="T46" i="3"/>
  <c r="X46" i="3"/>
  <c r="U46" i="3"/>
  <c r="Y46" i="3" s="1"/>
  <c r="L43" i="10" s="1"/>
  <c r="V46" i="3"/>
  <c r="Z46" i="3" s="1"/>
  <c r="M43" i="10" s="1"/>
  <c r="AZ45" i="3"/>
  <c r="R42" i="10" s="1"/>
  <c r="AY45" i="3"/>
  <c r="Q42" i="10" s="1"/>
  <c r="P42" i="10"/>
  <c r="P47" i="3"/>
  <c r="J44" i="10" s="1"/>
  <c r="N47" i="3"/>
  <c r="G44" i="10" s="1"/>
  <c r="E44" i="10"/>
  <c r="M47" i="3"/>
  <c r="F44" i="10" s="1"/>
  <c r="AL46" i="3"/>
  <c r="AN46" i="3"/>
  <c r="V43" i="10" s="1"/>
  <c r="AM46" i="3"/>
  <c r="U43" i="10" s="1"/>
  <c r="AK46" i="3"/>
  <c r="R47" i="3"/>
  <c r="S47" i="3" s="1"/>
  <c r="AB47" i="3"/>
  <c r="O44" i="10" s="1"/>
  <c r="AO47" i="3"/>
  <c r="AP47" i="3" s="1"/>
  <c r="AA47" i="3"/>
  <c r="N44" i="10" s="1"/>
  <c r="AC47" i="3"/>
  <c r="AD47" i="3" s="1"/>
  <c r="H44" i="10"/>
  <c r="AI47" i="3"/>
  <c r="AJ47" i="3" s="1"/>
  <c r="Q47" i="3"/>
  <c r="K44" i="10" s="1"/>
  <c r="H50" i="3"/>
  <c r="I50" i="3" s="1"/>
  <c r="D47" i="10"/>
  <c r="AH47" i="3" l="1"/>
  <c r="T44" i="10" s="1"/>
  <c r="AG47" i="3"/>
  <c r="S44" i="10" s="1"/>
  <c r="AE47" i="3"/>
  <c r="AF47" i="3"/>
  <c r="AX51" i="3"/>
  <c r="I48" i="10"/>
  <c r="AS47" i="3"/>
  <c r="W44" i="10" s="1"/>
  <c r="AQ47" i="3"/>
  <c r="AR47" i="3"/>
  <c r="AT47" i="3"/>
  <c r="X44" i="10" s="1"/>
  <c r="D48" i="10"/>
  <c r="H51" i="3"/>
  <c r="I51" i="3" s="1"/>
  <c r="O49" i="3"/>
  <c r="K49" i="3"/>
  <c r="L49" i="3" s="1"/>
  <c r="V47" i="3"/>
  <c r="Z47" i="3" s="1"/>
  <c r="M44" i="10" s="1"/>
  <c r="T47" i="3"/>
  <c r="U47" i="3"/>
  <c r="Y47" i="3" s="1"/>
  <c r="L44" i="10" s="1"/>
  <c r="X47" i="3"/>
  <c r="W47" i="3"/>
  <c r="M48" i="3"/>
  <c r="F45" i="10" s="1"/>
  <c r="N48" i="3"/>
  <c r="G45" i="10" s="1"/>
  <c r="P48" i="3"/>
  <c r="J45" i="10" s="1"/>
  <c r="E45" i="10"/>
  <c r="P43" i="10"/>
  <c r="AZ46" i="3"/>
  <c r="R43" i="10" s="1"/>
  <c r="AY46" i="3"/>
  <c r="Q43" i="10" s="1"/>
  <c r="J50" i="3"/>
  <c r="AC48" i="3"/>
  <c r="AD48" i="3" s="1"/>
  <c r="Q48" i="3"/>
  <c r="K45" i="10" s="1"/>
  <c r="AI48" i="3"/>
  <c r="AJ48" i="3" s="1"/>
  <c r="H45" i="10"/>
  <c r="R48" i="3"/>
  <c r="S48" i="3" s="1"/>
  <c r="AB48" i="3"/>
  <c r="O45" i="10" s="1"/>
  <c r="AO48" i="3"/>
  <c r="AP48" i="3" s="1"/>
  <c r="AA48" i="3"/>
  <c r="N45" i="10" s="1"/>
  <c r="AL47" i="3"/>
  <c r="AM47" i="3"/>
  <c r="U44" i="10" s="1"/>
  <c r="AN47" i="3"/>
  <c r="V44" i="10" s="1"/>
  <c r="AK47" i="3"/>
  <c r="AW52" i="3"/>
  <c r="F53" i="3"/>
  <c r="G52" i="3"/>
  <c r="AU52" i="3"/>
  <c r="AV52" i="3" s="1"/>
  <c r="C49" i="10" s="1"/>
  <c r="BB52" i="3"/>
  <c r="P44" i="10" l="1"/>
  <c r="AZ47" i="3"/>
  <c r="R44" i="10" s="1"/>
  <c r="AY47" i="3"/>
  <c r="Q44" i="10" s="1"/>
  <c r="R49" i="3"/>
  <c r="S49" i="3" s="1"/>
  <c r="AB49" i="3"/>
  <c r="O46" i="10" s="1"/>
  <c r="AO49" i="3"/>
  <c r="AP49" i="3" s="1"/>
  <c r="AA49" i="3"/>
  <c r="N46" i="10" s="1"/>
  <c r="AI49" i="3"/>
  <c r="AJ49" i="3" s="1"/>
  <c r="H46" i="10"/>
  <c r="Q49" i="3"/>
  <c r="K46" i="10" s="1"/>
  <c r="AC49" i="3"/>
  <c r="AD49" i="3" s="1"/>
  <c r="AE48" i="3"/>
  <c r="AF48" i="3"/>
  <c r="AH48" i="3"/>
  <c r="T45" i="10" s="1"/>
  <c r="AG48" i="3"/>
  <c r="S45" i="10" s="1"/>
  <c r="J51" i="3"/>
  <c r="H52" i="3"/>
  <c r="I52" i="3" s="1"/>
  <c r="D49" i="10"/>
  <c r="AR48" i="3"/>
  <c r="AT48" i="3"/>
  <c r="X45" i="10" s="1"/>
  <c r="AS48" i="3"/>
  <c r="W45" i="10" s="1"/>
  <c r="AQ48" i="3"/>
  <c r="O50" i="3"/>
  <c r="K50" i="3"/>
  <c r="L50" i="3" s="1"/>
  <c r="E46" i="10"/>
  <c r="M49" i="3"/>
  <c r="F46" i="10" s="1"/>
  <c r="N49" i="3"/>
  <c r="G46" i="10" s="1"/>
  <c r="P49" i="3"/>
  <c r="J46" i="10" s="1"/>
  <c r="F54" i="3"/>
  <c r="G53" i="3"/>
  <c r="AU53" i="3"/>
  <c r="AV53" i="3" s="1"/>
  <c r="C50" i="10" s="1"/>
  <c r="BB53" i="3"/>
  <c r="AW53" i="3"/>
  <c r="AK48" i="3"/>
  <c r="AL48" i="3"/>
  <c r="AN48" i="3"/>
  <c r="V45" i="10" s="1"/>
  <c r="AM48" i="3"/>
  <c r="U45" i="10" s="1"/>
  <c r="AX52" i="3"/>
  <c r="I49" i="10"/>
  <c r="V48" i="3"/>
  <c r="Z48" i="3" s="1"/>
  <c r="M45" i="10" s="1"/>
  <c r="W48" i="3"/>
  <c r="T48" i="3"/>
  <c r="X48" i="3"/>
  <c r="U48" i="3"/>
  <c r="Y48" i="3" s="1"/>
  <c r="L45" i="10" s="1"/>
  <c r="AM49" i="3" l="1"/>
  <c r="U46" i="10" s="1"/>
  <c r="AK49" i="3"/>
  <c r="AL49" i="3"/>
  <c r="AN49" i="3"/>
  <c r="V46" i="10" s="1"/>
  <c r="R50" i="3"/>
  <c r="S50" i="3" s="1"/>
  <c r="AB50" i="3"/>
  <c r="O47" i="10" s="1"/>
  <c r="AI50" i="3"/>
  <c r="AJ50" i="3" s="1"/>
  <c r="AA50" i="3"/>
  <c r="N47" i="10" s="1"/>
  <c r="AO50" i="3"/>
  <c r="AP50" i="3" s="1"/>
  <c r="AC50" i="3"/>
  <c r="AD50" i="3" s="1"/>
  <c r="Q50" i="3"/>
  <c r="K47" i="10" s="1"/>
  <c r="H47" i="10"/>
  <c r="AW54" i="3"/>
  <c r="F55" i="3"/>
  <c r="G54" i="3"/>
  <c r="BB54" i="3"/>
  <c r="AU54" i="3"/>
  <c r="AV54" i="3" s="1"/>
  <c r="C51" i="10" s="1"/>
  <c r="AT49" i="3"/>
  <c r="X46" i="10" s="1"/>
  <c r="AS49" i="3"/>
  <c r="W46" i="10" s="1"/>
  <c r="AQ49" i="3"/>
  <c r="AR49" i="3"/>
  <c r="W49" i="3"/>
  <c r="T49" i="3"/>
  <c r="X49" i="3"/>
  <c r="U49" i="3"/>
  <c r="Y49" i="3" s="1"/>
  <c r="L46" i="10" s="1"/>
  <c r="V49" i="3"/>
  <c r="Z49" i="3" s="1"/>
  <c r="M46" i="10" s="1"/>
  <c r="O51" i="3"/>
  <c r="K51" i="3"/>
  <c r="L51" i="3" s="1"/>
  <c r="AZ48" i="3"/>
  <c r="R45" i="10" s="1"/>
  <c r="AY48" i="3"/>
  <c r="Q45" i="10" s="1"/>
  <c r="P45" i="10"/>
  <c r="AE49" i="3"/>
  <c r="AF49" i="3"/>
  <c r="AH49" i="3"/>
  <c r="T46" i="10" s="1"/>
  <c r="AG49" i="3"/>
  <c r="S46" i="10" s="1"/>
  <c r="I50" i="10"/>
  <c r="AX53" i="3"/>
  <c r="J52" i="3"/>
  <c r="D50" i="10"/>
  <c r="H53" i="3"/>
  <c r="I53" i="3" s="1"/>
  <c r="P50" i="3"/>
  <c r="J47" i="10" s="1"/>
  <c r="E47" i="10"/>
  <c r="M50" i="3"/>
  <c r="F47" i="10" s="1"/>
  <c r="N50" i="3"/>
  <c r="G47" i="10" s="1"/>
  <c r="D51" i="10" l="1"/>
  <c r="H54" i="3"/>
  <c r="I54" i="3" s="1"/>
  <c r="AK50" i="3"/>
  <c r="AL50" i="3"/>
  <c r="AN50" i="3"/>
  <c r="V47" i="10" s="1"/>
  <c r="AM50" i="3"/>
  <c r="U47" i="10" s="1"/>
  <c r="G55" i="3"/>
  <c r="BB55" i="3"/>
  <c r="AW55" i="3"/>
  <c r="F56" i="3"/>
  <c r="AU55" i="3"/>
  <c r="AV55" i="3" s="1"/>
  <c r="C52" i="10" s="1"/>
  <c r="V50" i="3"/>
  <c r="Z50" i="3" s="1"/>
  <c r="M47" i="10" s="1"/>
  <c r="W50" i="3"/>
  <c r="X50" i="3"/>
  <c r="T50" i="3"/>
  <c r="U50" i="3"/>
  <c r="Y50" i="3" s="1"/>
  <c r="L47" i="10" s="1"/>
  <c r="E48" i="10"/>
  <c r="M51" i="3"/>
  <c r="F48" i="10" s="1"/>
  <c r="P51" i="3"/>
  <c r="J48" i="10" s="1"/>
  <c r="N51" i="3"/>
  <c r="G48" i="10" s="1"/>
  <c r="AX54" i="3"/>
  <c r="I51" i="10"/>
  <c r="AO51" i="3"/>
  <c r="AP51" i="3" s="1"/>
  <c r="H48" i="10"/>
  <c r="Q51" i="3"/>
  <c r="K48" i="10" s="1"/>
  <c r="R51" i="3"/>
  <c r="S51" i="3" s="1"/>
  <c r="AA51" i="3"/>
  <c r="N48" i="10" s="1"/>
  <c r="AI51" i="3"/>
  <c r="AJ51" i="3" s="1"/>
  <c r="AC51" i="3"/>
  <c r="AD51" i="3" s="1"/>
  <c r="AB51" i="3"/>
  <c r="O48" i="10" s="1"/>
  <c r="O52" i="3"/>
  <c r="K52" i="3"/>
  <c r="L52" i="3" s="1"/>
  <c r="AE50" i="3"/>
  <c r="AG50" i="3"/>
  <c r="S47" i="10" s="1"/>
  <c r="AF50" i="3"/>
  <c r="AH50" i="3"/>
  <c r="T47" i="10" s="1"/>
  <c r="AY49" i="3"/>
  <c r="Q46" i="10" s="1"/>
  <c r="AZ49" i="3"/>
  <c r="R46" i="10" s="1"/>
  <c r="P46" i="10"/>
  <c r="J53" i="3"/>
  <c r="AR50" i="3"/>
  <c r="AT50" i="3"/>
  <c r="X47" i="10" s="1"/>
  <c r="AS50" i="3"/>
  <c r="W47" i="10" s="1"/>
  <c r="AQ50" i="3"/>
  <c r="D52" i="10" l="1"/>
  <c r="H55" i="3"/>
  <c r="I55" i="3" s="1"/>
  <c r="M52" i="3"/>
  <c r="F49" i="10" s="1"/>
  <c r="N52" i="3"/>
  <c r="G49" i="10" s="1"/>
  <c r="P52" i="3"/>
  <c r="J49" i="10" s="1"/>
  <c r="E49" i="10"/>
  <c r="AC52" i="3"/>
  <c r="AD52" i="3" s="1"/>
  <c r="H49" i="10"/>
  <c r="AI52" i="3"/>
  <c r="AJ52" i="3" s="1"/>
  <c r="Q52" i="3"/>
  <c r="K49" i="10" s="1"/>
  <c r="AO52" i="3"/>
  <c r="AP52" i="3" s="1"/>
  <c r="AB52" i="3"/>
  <c r="O49" i="10" s="1"/>
  <c r="R52" i="3"/>
  <c r="S52" i="3" s="1"/>
  <c r="AA52" i="3"/>
  <c r="N49" i="10" s="1"/>
  <c r="P47" i="10"/>
  <c r="AZ50" i="3"/>
  <c r="R47" i="10" s="1"/>
  <c r="AY50" i="3"/>
  <c r="Q47" i="10" s="1"/>
  <c r="AH51" i="3"/>
  <c r="T48" i="10" s="1"/>
  <c r="AG51" i="3"/>
  <c r="S48" i="10" s="1"/>
  <c r="AF51" i="3"/>
  <c r="AE51" i="3"/>
  <c r="AN51" i="3"/>
  <c r="V48" i="10" s="1"/>
  <c r="AM51" i="3"/>
  <c r="U48" i="10" s="1"/>
  <c r="AK51" i="3"/>
  <c r="AL51" i="3"/>
  <c r="U51" i="3"/>
  <c r="Y51" i="3" s="1"/>
  <c r="L48" i="10" s="1"/>
  <c r="V51" i="3"/>
  <c r="Z51" i="3" s="1"/>
  <c r="M48" i="10" s="1"/>
  <c r="W51" i="3"/>
  <c r="X51" i="3"/>
  <c r="T51" i="3"/>
  <c r="AW56" i="3"/>
  <c r="G56" i="3"/>
  <c r="BB56" i="3"/>
  <c r="AU56" i="3"/>
  <c r="AV56" i="3" s="1"/>
  <c r="C53" i="10" s="1"/>
  <c r="F57" i="3"/>
  <c r="J54" i="3"/>
  <c r="AT51" i="3"/>
  <c r="X48" i="10" s="1"/>
  <c r="AQ51" i="3"/>
  <c r="AR51" i="3"/>
  <c r="AS51" i="3"/>
  <c r="W48" i="10" s="1"/>
  <c r="O53" i="3"/>
  <c r="K53" i="3"/>
  <c r="L53" i="3" s="1"/>
  <c r="AX55" i="3"/>
  <c r="I52" i="10"/>
  <c r="AF52" i="3" l="1"/>
  <c r="AH52" i="3"/>
  <c r="T49" i="10" s="1"/>
  <c r="AG52" i="3"/>
  <c r="S49" i="10" s="1"/>
  <c r="AE52" i="3"/>
  <c r="U52" i="3"/>
  <c r="Y52" i="3" s="1"/>
  <c r="L49" i="10" s="1"/>
  <c r="V52" i="3"/>
  <c r="Z52" i="3" s="1"/>
  <c r="M49" i="10" s="1"/>
  <c r="W52" i="3"/>
  <c r="T52" i="3"/>
  <c r="X52" i="3"/>
  <c r="AX56" i="3"/>
  <c r="I53" i="10"/>
  <c r="O54" i="3"/>
  <c r="K54" i="3"/>
  <c r="L54" i="3" s="1"/>
  <c r="H56" i="3"/>
  <c r="I56" i="3" s="1"/>
  <c r="D53" i="10"/>
  <c r="AY51" i="3"/>
  <c r="Q48" i="10" s="1"/>
  <c r="P48" i="10"/>
  <c r="AZ51" i="3"/>
  <c r="R48" i="10" s="1"/>
  <c r="AT52" i="3"/>
  <c r="X49" i="10" s="1"/>
  <c r="AS52" i="3"/>
  <c r="W49" i="10" s="1"/>
  <c r="AQ52" i="3"/>
  <c r="AR52" i="3"/>
  <c r="N53" i="3"/>
  <c r="G50" i="10" s="1"/>
  <c r="E50" i="10"/>
  <c r="M53" i="3"/>
  <c r="F50" i="10" s="1"/>
  <c r="P53" i="3"/>
  <c r="J50" i="10" s="1"/>
  <c r="J55" i="3"/>
  <c r="G57" i="3"/>
  <c r="AU57" i="3"/>
  <c r="AV57" i="3" s="1"/>
  <c r="C54" i="10" s="1"/>
  <c r="BB57" i="3"/>
  <c r="AW57" i="3"/>
  <c r="F58" i="3"/>
  <c r="R53" i="3"/>
  <c r="S53" i="3" s="1"/>
  <c r="AB53" i="3"/>
  <c r="O50" i="10" s="1"/>
  <c r="AI53" i="3"/>
  <c r="AJ53" i="3" s="1"/>
  <c r="AA53" i="3"/>
  <c r="N50" i="10" s="1"/>
  <c r="AO53" i="3"/>
  <c r="AP53" i="3" s="1"/>
  <c r="H50" i="10"/>
  <c r="Q53" i="3"/>
  <c r="K50" i="10" s="1"/>
  <c r="AC53" i="3"/>
  <c r="AD53" i="3" s="1"/>
  <c r="AK52" i="3"/>
  <c r="AL52" i="3"/>
  <c r="AN52" i="3"/>
  <c r="V49" i="10" s="1"/>
  <c r="AM52" i="3"/>
  <c r="U49" i="10" s="1"/>
  <c r="AY52" i="3" l="1"/>
  <c r="Q49" i="10" s="1"/>
  <c r="P49" i="10"/>
  <c r="AZ52" i="3"/>
  <c r="R49" i="10" s="1"/>
  <c r="AT53" i="3"/>
  <c r="X50" i="10" s="1"/>
  <c r="AS53" i="3"/>
  <c r="W50" i="10" s="1"/>
  <c r="AQ53" i="3"/>
  <c r="AR53" i="3"/>
  <c r="D54" i="10"/>
  <c r="H57" i="3"/>
  <c r="I57" i="3" s="1"/>
  <c r="AO54" i="3"/>
  <c r="AP54" i="3" s="1"/>
  <c r="AA54" i="3"/>
  <c r="N51" i="10" s="1"/>
  <c r="AC54" i="3"/>
  <c r="AD54" i="3" s="1"/>
  <c r="Q54" i="3"/>
  <c r="K51" i="10" s="1"/>
  <c r="AI54" i="3"/>
  <c r="AJ54" i="3" s="1"/>
  <c r="H51" i="10"/>
  <c r="R54" i="3"/>
  <c r="S54" i="3" s="1"/>
  <c r="AB54" i="3"/>
  <c r="O51" i="10" s="1"/>
  <c r="AK53" i="3"/>
  <c r="AL53" i="3"/>
  <c r="AN53" i="3"/>
  <c r="V50" i="10" s="1"/>
  <c r="AM53" i="3"/>
  <c r="U50" i="10" s="1"/>
  <c r="O55" i="3"/>
  <c r="K55" i="3"/>
  <c r="L55" i="3" s="1"/>
  <c r="J56" i="3"/>
  <c r="P54" i="3"/>
  <c r="J51" i="10" s="1"/>
  <c r="E51" i="10"/>
  <c r="M54" i="3"/>
  <c r="F51" i="10" s="1"/>
  <c r="N54" i="3"/>
  <c r="G51" i="10" s="1"/>
  <c r="AX57" i="3"/>
  <c r="I54" i="10"/>
  <c r="X53" i="3"/>
  <c r="T53" i="3"/>
  <c r="W53" i="3"/>
  <c r="U53" i="3"/>
  <c r="Y53" i="3" s="1"/>
  <c r="L50" i="10" s="1"/>
  <c r="V53" i="3"/>
  <c r="Z53" i="3" s="1"/>
  <c r="M50" i="10" s="1"/>
  <c r="AH53" i="3"/>
  <c r="T50" i="10" s="1"/>
  <c r="AG53" i="3"/>
  <c r="S50" i="10" s="1"/>
  <c r="AF53" i="3"/>
  <c r="AE53" i="3"/>
  <c r="AW58" i="3"/>
  <c r="F59" i="3"/>
  <c r="G58" i="3"/>
  <c r="BB58" i="3"/>
  <c r="AU58" i="3"/>
  <c r="AV58" i="3" s="1"/>
  <c r="C55" i="10" s="1"/>
  <c r="T54" i="3" l="1"/>
  <c r="X54" i="3"/>
  <c r="U54" i="3"/>
  <c r="Y54" i="3" s="1"/>
  <c r="L51" i="10" s="1"/>
  <c r="V54" i="3"/>
  <c r="Z54" i="3" s="1"/>
  <c r="M51" i="10" s="1"/>
  <c r="W54" i="3"/>
  <c r="P55" i="3"/>
  <c r="J52" i="10" s="1"/>
  <c r="N55" i="3"/>
  <c r="G52" i="10" s="1"/>
  <c r="E52" i="10"/>
  <c r="M55" i="3"/>
  <c r="F52" i="10" s="1"/>
  <c r="O56" i="3"/>
  <c r="K56" i="3"/>
  <c r="L56" i="3" s="1"/>
  <c r="R55" i="3"/>
  <c r="S55" i="3" s="1"/>
  <c r="AB55" i="3"/>
  <c r="O52" i="10" s="1"/>
  <c r="AO55" i="3"/>
  <c r="AP55" i="3" s="1"/>
  <c r="AA55" i="3"/>
  <c r="N52" i="10" s="1"/>
  <c r="AC55" i="3"/>
  <c r="AD55" i="3" s="1"/>
  <c r="H52" i="10"/>
  <c r="Q55" i="3"/>
  <c r="K52" i="10" s="1"/>
  <c r="AI55" i="3"/>
  <c r="AJ55" i="3" s="1"/>
  <c r="AK54" i="3"/>
  <c r="AL54" i="3"/>
  <c r="AN54" i="3"/>
  <c r="V51" i="10" s="1"/>
  <c r="AM54" i="3"/>
  <c r="U51" i="10" s="1"/>
  <c r="AF54" i="3"/>
  <c r="AH54" i="3"/>
  <c r="T51" i="10" s="1"/>
  <c r="AG54" i="3"/>
  <c r="S51" i="10" s="1"/>
  <c r="AE54" i="3"/>
  <c r="H58" i="3"/>
  <c r="I58" i="3" s="1"/>
  <c r="D55" i="10"/>
  <c r="G59" i="3"/>
  <c r="AU59" i="3"/>
  <c r="AV59" i="3" s="1"/>
  <c r="C56" i="10" s="1"/>
  <c r="BB59" i="3"/>
  <c r="AW59" i="3"/>
  <c r="F60" i="3"/>
  <c r="AS54" i="3"/>
  <c r="W51" i="10" s="1"/>
  <c r="AQ54" i="3"/>
  <c r="AR54" i="3"/>
  <c r="AT54" i="3"/>
  <c r="X51" i="10" s="1"/>
  <c r="AX58" i="3"/>
  <c r="I55" i="10"/>
  <c r="AZ53" i="3"/>
  <c r="R50" i="10" s="1"/>
  <c r="AY53" i="3"/>
  <c r="Q50" i="10" s="1"/>
  <c r="P50" i="10"/>
  <c r="J57" i="3"/>
  <c r="AH55" i="3" l="1"/>
  <c r="T52" i="10" s="1"/>
  <c r="AG55" i="3"/>
  <c r="S52" i="10" s="1"/>
  <c r="AE55" i="3"/>
  <c r="AF55" i="3"/>
  <c r="AS55" i="3"/>
  <c r="W52" i="10" s="1"/>
  <c r="AQ55" i="3"/>
  <c r="AR55" i="3"/>
  <c r="AT55" i="3"/>
  <c r="X52" i="10" s="1"/>
  <c r="U55" i="3"/>
  <c r="Y55" i="3" s="1"/>
  <c r="L52" i="10" s="1"/>
  <c r="V55" i="3"/>
  <c r="Z55" i="3" s="1"/>
  <c r="M52" i="10" s="1"/>
  <c r="W55" i="3"/>
  <c r="T55" i="3"/>
  <c r="X55" i="3"/>
  <c r="M56" i="3"/>
  <c r="F53" i="10" s="1"/>
  <c r="N56" i="3"/>
  <c r="G53" i="10" s="1"/>
  <c r="P56" i="3"/>
  <c r="J53" i="10" s="1"/>
  <c r="E53" i="10"/>
  <c r="J58" i="3"/>
  <c r="BB60" i="3"/>
  <c r="AW60" i="3"/>
  <c r="F61" i="3"/>
  <c r="G60" i="3"/>
  <c r="AU60" i="3"/>
  <c r="AV60" i="3" s="1"/>
  <c r="C57" i="10" s="1"/>
  <c r="AC56" i="3"/>
  <c r="AD56" i="3" s="1"/>
  <c r="Q56" i="3"/>
  <c r="K53" i="10" s="1"/>
  <c r="AI56" i="3"/>
  <c r="AJ56" i="3" s="1"/>
  <c r="H53" i="10"/>
  <c r="R56" i="3"/>
  <c r="S56" i="3" s="1"/>
  <c r="AB56" i="3"/>
  <c r="O53" i="10" s="1"/>
  <c r="AO56" i="3"/>
  <c r="AP56" i="3" s="1"/>
  <c r="AA56" i="3"/>
  <c r="N53" i="10" s="1"/>
  <c r="H59" i="3"/>
  <c r="I59" i="3" s="1"/>
  <c r="D56" i="10"/>
  <c r="O57" i="3"/>
  <c r="K57" i="3"/>
  <c r="L57" i="3" s="1"/>
  <c r="AL55" i="3"/>
  <c r="AM55" i="3"/>
  <c r="U52" i="10" s="1"/>
  <c r="AN55" i="3"/>
  <c r="V52" i="10" s="1"/>
  <c r="AK55" i="3"/>
  <c r="AX59" i="3"/>
  <c r="I56" i="10"/>
  <c r="P51" i="10"/>
  <c r="AZ54" i="3"/>
  <c r="R51" i="10" s="1"/>
  <c r="AY54" i="3"/>
  <c r="Q51" i="10" s="1"/>
  <c r="H60" i="3" l="1"/>
  <c r="I60" i="3" s="1"/>
  <c r="D57" i="10"/>
  <c r="AX60" i="3"/>
  <c r="I57" i="10"/>
  <c r="AZ55" i="3"/>
  <c r="R52" i="10" s="1"/>
  <c r="AY55" i="3"/>
  <c r="Q52" i="10" s="1"/>
  <c r="P52" i="10"/>
  <c r="W56" i="3"/>
  <c r="T56" i="3"/>
  <c r="X56" i="3"/>
  <c r="U56" i="3"/>
  <c r="Y56" i="3" s="1"/>
  <c r="L53" i="10" s="1"/>
  <c r="V56" i="3"/>
  <c r="Z56" i="3" s="1"/>
  <c r="M53" i="10" s="1"/>
  <c r="M57" i="3"/>
  <c r="F54" i="10" s="1"/>
  <c r="P57" i="3"/>
  <c r="J54" i="10" s="1"/>
  <c r="N57" i="3"/>
  <c r="G54" i="10" s="1"/>
  <c r="E54" i="10"/>
  <c r="AO57" i="3"/>
  <c r="AP57" i="3" s="1"/>
  <c r="AA57" i="3"/>
  <c r="N54" i="10" s="1"/>
  <c r="AC57" i="3"/>
  <c r="AD57" i="3" s="1"/>
  <c r="H54" i="10"/>
  <c r="Q57" i="3"/>
  <c r="K54" i="10" s="1"/>
  <c r="AI57" i="3"/>
  <c r="AJ57" i="3" s="1"/>
  <c r="R57" i="3"/>
  <c r="S57" i="3" s="1"/>
  <c r="AB57" i="3"/>
  <c r="O54" i="10" s="1"/>
  <c r="AK56" i="3"/>
  <c r="AL56" i="3"/>
  <c r="AM56" i="3"/>
  <c r="U53" i="10" s="1"/>
  <c r="AN56" i="3"/>
  <c r="V53" i="10" s="1"/>
  <c r="O58" i="3"/>
  <c r="K58" i="3"/>
  <c r="L58" i="3" s="1"/>
  <c r="AQ56" i="3"/>
  <c r="AR56" i="3"/>
  <c r="AT56" i="3"/>
  <c r="X53" i="10" s="1"/>
  <c r="AS56" i="3"/>
  <c r="W53" i="10" s="1"/>
  <c r="BB61" i="3"/>
  <c r="AW61" i="3"/>
  <c r="F62" i="3"/>
  <c r="G61" i="3"/>
  <c r="AU61" i="3"/>
  <c r="AV61" i="3" s="1"/>
  <c r="C58" i="10" s="1"/>
  <c r="J59" i="3"/>
  <c r="AH56" i="3"/>
  <c r="T53" i="10" s="1"/>
  <c r="AG56" i="3"/>
  <c r="S53" i="10" s="1"/>
  <c r="AE56" i="3"/>
  <c r="AF56" i="3"/>
  <c r="U57" i="3" l="1"/>
  <c r="Y57" i="3" s="1"/>
  <c r="L54" i="10" s="1"/>
  <c r="V57" i="3"/>
  <c r="Z57" i="3" s="1"/>
  <c r="M54" i="10" s="1"/>
  <c r="W57" i="3"/>
  <c r="T57" i="3"/>
  <c r="X57" i="3"/>
  <c r="AK57" i="3"/>
  <c r="AL57" i="3"/>
  <c r="AN57" i="3"/>
  <c r="V54" i="10" s="1"/>
  <c r="AM57" i="3"/>
  <c r="U54" i="10" s="1"/>
  <c r="H61" i="3"/>
  <c r="I61" i="3" s="1"/>
  <c r="D58" i="10"/>
  <c r="AW62" i="3"/>
  <c r="F63" i="3"/>
  <c r="G62" i="3"/>
  <c r="BB62" i="3"/>
  <c r="AU62" i="3"/>
  <c r="AV62" i="3" s="1"/>
  <c r="C59" i="10" s="1"/>
  <c r="AC58" i="3"/>
  <c r="AD58" i="3" s="1"/>
  <c r="Q58" i="3"/>
  <c r="K55" i="10" s="1"/>
  <c r="AI58" i="3"/>
  <c r="AJ58" i="3" s="1"/>
  <c r="H55" i="10"/>
  <c r="R58" i="3"/>
  <c r="S58" i="3" s="1"/>
  <c r="AB58" i="3"/>
  <c r="O55" i="10" s="1"/>
  <c r="AO58" i="3"/>
  <c r="AP58" i="3" s="1"/>
  <c r="AA58" i="3"/>
  <c r="N55" i="10" s="1"/>
  <c r="AX61" i="3"/>
  <c r="I58" i="10"/>
  <c r="M58" i="3"/>
  <c r="F55" i="10" s="1"/>
  <c r="N58" i="3"/>
  <c r="G55" i="10" s="1"/>
  <c r="P58" i="3"/>
  <c r="J55" i="10" s="1"/>
  <c r="E55" i="10"/>
  <c r="AF57" i="3"/>
  <c r="AH57" i="3"/>
  <c r="T54" i="10" s="1"/>
  <c r="AG57" i="3"/>
  <c r="S54" i="10" s="1"/>
  <c r="AE57" i="3"/>
  <c r="O59" i="3"/>
  <c r="K59" i="3"/>
  <c r="L59" i="3" s="1"/>
  <c r="AT57" i="3"/>
  <c r="X54" i="10" s="1"/>
  <c r="AS57" i="3"/>
  <c r="W54" i="10" s="1"/>
  <c r="AQ57" i="3"/>
  <c r="AR57" i="3"/>
  <c r="AZ56" i="3"/>
  <c r="R53" i="10" s="1"/>
  <c r="AY56" i="3"/>
  <c r="Q53" i="10" s="1"/>
  <c r="P53" i="10"/>
  <c r="J60" i="3"/>
  <c r="D59" i="10" l="1"/>
  <c r="H62" i="3"/>
  <c r="I62" i="3" s="1"/>
  <c r="BB63" i="3"/>
  <c r="AU63" i="3"/>
  <c r="AV63" i="3" s="1"/>
  <c r="C60" i="10" s="1"/>
  <c r="AW63" i="3"/>
  <c r="G63" i="3"/>
  <c r="F64" i="3"/>
  <c r="O60" i="3"/>
  <c r="K60" i="3"/>
  <c r="L60" i="3" s="1"/>
  <c r="AX62" i="3"/>
  <c r="I59" i="10"/>
  <c r="AZ57" i="3"/>
  <c r="R54" i="10" s="1"/>
  <c r="AY57" i="3"/>
  <c r="Q54" i="10" s="1"/>
  <c r="P54" i="10"/>
  <c r="E56" i="10"/>
  <c r="M59" i="3"/>
  <c r="F56" i="10" s="1"/>
  <c r="N59" i="3"/>
  <c r="G56" i="10" s="1"/>
  <c r="P59" i="3"/>
  <c r="J56" i="10" s="1"/>
  <c r="Q59" i="3"/>
  <c r="K56" i="10" s="1"/>
  <c r="AC59" i="3"/>
  <c r="AD59" i="3" s="1"/>
  <c r="R59" i="3"/>
  <c r="S59" i="3" s="1"/>
  <c r="AB59" i="3"/>
  <c r="O56" i="10" s="1"/>
  <c r="AI59" i="3"/>
  <c r="AJ59" i="3" s="1"/>
  <c r="AO59" i="3"/>
  <c r="AP59" i="3" s="1"/>
  <c r="AA59" i="3"/>
  <c r="N56" i="10" s="1"/>
  <c r="H56" i="10"/>
  <c r="AM58" i="3"/>
  <c r="U55" i="10" s="1"/>
  <c r="AK58" i="3"/>
  <c r="AL58" i="3"/>
  <c r="AN58" i="3"/>
  <c r="V55" i="10" s="1"/>
  <c r="AS58" i="3"/>
  <c r="W55" i="10" s="1"/>
  <c r="AQ58" i="3"/>
  <c r="AR58" i="3"/>
  <c r="AT58" i="3"/>
  <c r="X55" i="10" s="1"/>
  <c r="V58" i="3"/>
  <c r="Z58" i="3" s="1"/>
  <c r="M55" i="10" s="1"/>
  <c r="W58" i="3"/>
  <c r="T58" i="3"/>
  <c r="X58" i="3"/>
  <c r="U58" i="3"/>
  <c r="Y58" i="3" s="1"/>
  <c r="L55" i="10" s="1"/>
  <c r="J61" i="3"/>
  <c r="AH58" i="3"/>
  <c r="T55" i="10" s="1"/>
  <c r="AG58" i="3"/>
  <c r="S55" i="10" s="1"/>
  <c r="AE58" i="3"/>
  <c r="AF58" i="3"/>
  <c r="AO60" i="3" l="1"/>
  <c r="AP60" i="3" s="1"/>
  <c r="Q60" i="3"/>
  <c r="K57" i="10" s="1"/>
  <c r="AC60" i="3"/>
  <c r="AD60" i="3" s="1"/>
  <c r="H57" i="10"/>
  <c r="AB60" i="3"/>
  <c r="O57" i="10" s="1"/>
  <c r="AA60" i="3"/>
  <c r="N57" i="10" s="1"/>
  <c r="R60" i="3"/>
  <c r="S60" i="3" s="1"/>
  <c r="AI60" i="3"/>
  <c r="AJ60" i="3" s="1"/>
  <c r="AN59" i="3"/>
  <c r="V56" i="10" s="1"/>
  <c r="AM59" i="3"/>
  <c r="U56" i="10" s="1"/>
  <c r="AK59" i="3"/>
  <c r="AL59" i="3"/>
  <c r="BB64" i="3"/>
  <c r="AU64" i="3"/>
  <c r="AV64" i="3" s="1"/>
  <c r="C61" i="10" s="1"/>
  <c r="AW64" i="3"/>
  <c r="F65" i="3"/>
  <c r="G64" i="3"/>
  <c r="H63" i="3"/>
  <c r="I63" i="3" s="1"/>
  <c r="D60" i="10"/>
  <c r="V59" i="3"/>
  <c r="Z59" i="3" s="1"/>
  <c r="M56" i="10" s="1"/>
  <c r="W59" i="3"/>
  <c r="X59" i="3"/>
  <c r="T59" i="3"/>
  <c r="U59" i="3"/>
  <c r="Y59" i="3" s="1"/>
  <c r="L56" i="10" s="1"/>
  <c r="AX63" i="3"/>
  <c r="I60" i="10"/>
  <c r="AY58" i="3"/>
  <c r="Q55" i="10" s="1"/>
  <c r="P55" i="10"/>
  <c r="AZ58" i="3"/>
  <c r="R55" i="10" s="1"/>
  <c r="AT59" i="3"/>
  <c r="X56" i="10" s="1"/>
  <c r="AS59" i="3"/>
  <c r="W56" i="10" s="1"/>
  <c r="AQ59" i="3"/>
  <c r="AR59" i="3"/>
  <c r="J62" i="3"/>
  <c r="AE59" i="3"/>
  <c r="AF59" i="3"/>
  <c r="AG59" i="3"/>
  <c r="S56" i="10" s="1"/>
  <c r="AH59" i="3"/>
  <c r="T56" i="10" s="1"/>
  <c r="O61" i="3"/>
  <c r="K61" i="3"/>
  <c r="L61" i="3" s="1"/>
  <c r="E57" i="10"/>
  <c r="M60" i="3"/>
  <c r="F57" i="10" s="1"/>
  <c r="N60" i="3"/>
  <c r="G57" i="10" s="1"/>
  <c r="P60" i="3"/>
  <c r="J57" i="10" s="1"/>
  <c r="AM60" i="3" l="1"/>
  <c r="U57" i="10" s="1"/>
  <c r="AK60" i="3"/>
  <c r="AL60" i="3"/>
  <c r="AN60" i="3"/>
  <c r="V57" i="10" s="1"/>
  <c r="I61" i="10"/>
  <c r="AX64" i="3"/>
  <c r="W60" i="3"/>
  <c r="X60" i="3"/>
  <c r="T60" i="3"/>
  <c r="U60" i="3"/>
  <c r="Y60" i="3" s="1"/>
  <c r="L57" i="10" s="1"/>
  <c r="V60" i="3"/>
  <c r="Z60" i="3" s="1"/>
  <c r="M57" i="10" s="1"/>
  <c r="BB65" i="3"/>
  <c r="AW65" i="3"/>
  <c r="F66" i="3"/>
  <c r="G65" i="3"/>
  <c r="AU65" i="3"/>
  <c r="AV65" i="3" s="1"/>
  <c r="C62" i="10" s="1"/>
  <c r="AZ59" i="3"/>
  <c r="R56" i="10" s="1"/>
  <c r="AY59" i="3"/>
  <c r="Q56" i="10" s="1"/>
  <c r="P56" i="10"/>
  <c r="AG60" i="3"/>
  <c r="S57" i="10" s="1"/>
  <c r="AH60" i="3"/>
  <c r="T57" i="10" s="1"/>
  <c r="AE60" i="3"/>
  <c r="AF60" i="3"/>
  <c r="AO61" i="3"/>
  <c r="AP61" i="3" s="1"/>
  <c r="H58" i="10"/>
  <c r="Q61" i="3"/>
  <c r="K58" i="10" s="1"/>
  <c r="AC61" i="3"/>
  <c r="AD61" i="3" s="1"/>
  <c r="AB61" i="3"/>
  <c r="O58" i="10" s="1"/>
  <c r="AA61" i="3"/>
  <c r="N58" i="10" s="1"/>
  <c r="R61" i="3"/>
  <c r="S61" i="3" s="1"/>
  <c r="AI61" i="3"/>
  <c r="AJ61" i="3" s="1"/>
  <c r="O62" i="3"/>
  <c r="K62" i="3"/>
  <c r="L62" i="3" s="1"/>
  <c r="J63" i="3"/>
  <c r="P61" i="3"/>
  <c r="J58" i="10" s="1"/>
  <c r="M61" i="3"/>
  <c r="F58" i="10" s="1"/>
  <c r="N61" i="3"/>
  <c r="G58" i="10" s="1"/>
  <c r="E58" i="10"/>
  <c r="D61" i="10"/>
  <c r="H64" i="3"/>
  <c r="I64" i="3" s="1"/>
  <c r="AS60" i="3"/>
  <c r="W57" i="10" s="1"/>
  <c r="AT60" i="3"/>
  <c r="X57" i="10" s="1"/>
  <c r="AQ60" i="3"/>
  <c r="AR60" i="3"/>
  <c r="D62" i="10" l="1"/>
  <c r="H65" i="3"/>
  <c r="I65" i="3" s="1"/>
  <c r="V61" i="3"/>
  <c r="Z61" i="3" s="1"/>
  <c r="M58" i="10" s="1"/>
  <c r="W61" i="3"/>
  <c r="X61" i="3"/>
  <c r="T61" i="3"/>
  <c r="U61" i="3"/>
  <c r="Y61" i="3" s="1"/>
  <c r="L58" i="10" s="1"/>
  <c r="F67" i="3"/>
  <c r="G66" i="3"/>
  <c r="BB66" i="3"/>
  <c r="AU66" i="3"/>
  <c r="AV66" i="3" s="1"/>
  <c r="C63" i="10" s="1"/>
  <c r="AW66" i="3"/>
  <c r="AO62" i="3"/>
  <c r="AP62" i="3" s="1"/>
  <c r="H59" i="10"/>
  <c r="R62" i="3"/>
  <c r="S62" i="3" s="1"/>
  <c r="AB62" i="3"/>
  <c r="O59" i="10" s="1"/>
  <c r="AI62" i="3"/>
  <c r="AJ62" i="3" s="1"/>
  <c r="AA62" i="3"/>
  <c r="N59" i="10" s="1"/>
  <c r="AC62" i="3"/>
  <c r="AD62" i="3" s="1"/>
  <c r="Q62" i="3"/>
  <c r="K59" i="10" s="1"/>
  <c r="AX65" i="3"/>
  <c r="I62" i="10"/>
  <c r="AN61" i="3"/>
  <c r="V58" i="10" s="1"/>
  <c r="AM61" i="3"/>
  <c r="U58" i="10" s="1"/>
  <c r="AK61" i="3"/>
  <c r="AL61" i="3"/>
  <c r="AH61" i="3"/>
  <c r="T58" i="10" s="1"/>
  <c r="AG61" i="3"/>
  <c r="S58" i="10" s="1"/>
  <c r="AE61" i="3"/>
  <c r="AF61" i="3"/>
  <c r="AT61" i="3"/>
  <c r="X58" i="10" s="1"/>
  <c r="AS61" i="3"/>
  <c r="W58" i="10" s="1"/>
  <c r="AQ61" i="3"/>
  <c r="AR61" i="3"/>
  <c r="O63" i="3"/>
  <c r="K63" i="3"/>
  <c r="L63" i="3" s="1"/>
  <c r="J64" i="3"/>
  <c r="E59" i="10"/>
  <c r="M62" i="3"/>
  <c r="F59" i="10" s="1"/>
  <c r="N62" i="3"/>
  <c r="G59" i="10" s="1"/>
  <c r="P62" i="3"/>
  <c r="J59" i="10" s="1"/>
  <c r="AZ60" i="3"/>
  <c r="R57" i="10" s="1"/>
  <c r="AY60" i="3"/>
  <c r="Q57" i="10" s="1"/>
  <c r="P57" i="10"/>
  <c r="AU67" i="3" l="1"/>
  <c r="AV67" i="3" s="1"/>
  <c r="C64" i="10" s="1"/>
  <c r="BB67" i="3"/>
  <c r="AW67" i="3"/>
  <c r="F68" i="3"/>
  <c r="G67" i="3"/>
  <c r="T62" i="3"/>
  <c r="X62" i="3"/>
  <c r="U62" i="3"/>
  <c r="Y62" i="3" s="1"/>
  <c r="L59" i="10" s="1"/>
  <c r="V62" i="3"/>
  <c r="Z62" i="3" s="1"/>
  <c r="M59" i="10" s="1"/>
  <c r="W62" i="3"/>
  <c r="AZ61" i="3"/>
  <c r="R58" i="10" s="1"/>
  <c r="AY61" i="3"/>
  <c r="Q58" i="10" s="1"/>
  <c r="P58" i="10"/>
  <c r="AT62" i="3"/>
  <c r="X59" i="10" s="1"/>
  <c r="AS62" i="3"/>
  <c r="W59" i="10" s="1"/>
  <c r="AQ62" i="3"/>
  <c r="AR62" i="3"/>
  <c r="AX66" i="3"/>
  <c r="I63" i="10"/>
  <c r="N63" i="3"/>
  <c r="G60" i="10" s="1"/>
  <c r="E60" i="10"/>
  <c r="M63" i="3"/>
  <c r="F60" i="10" s="1"/>
  <c r="P63" i="3"/>
  <c r="J60" i="10" s="1"/>
  <c r="AH62" i="3"/>
  <c r="T59" i="10" s="1"/>
  <c r="AG62" i="3"/>
  <c r="S59" i="10" s="1"/>
  <c r="AE62" i="3"/>
  <c r="AF62" i="3"/>
  <c r="K64" i="3"/>
  <c r="L64" i="3" s="1"/>
  <c r="O64" i="3"/>
  <c r="R63" i="3"/>
  <c r="S63" i="3" s="1"/>
  <c r="AB63" i="3"/>
  <c r="O60" i="10" s="1"/>
  <c r="AO63" i="3"/>
  <c r="AP63" i="3" s="1"/>
  <c r="AA63" i="3"/>
  <c r="N60" i="10" s="1"/>
  <c r="AC63" i="3"/>
  <c r="AD63" i="3" s="1"/>
  <c r="H60" i="10"/>
  <c r="Q63" i="3"/>
  <c r="K60" i="10" s="1"/>
  <c r="AI63" i="3"/>
  <c r="AJ63" i="3" s="1"/>
  <c r="J65" i="3"/>
  <c r="AN62" i="3"/>
  <c r="V59" i="10" s="1"/>
  <c r="AM62" i="3"/>
  <c r="U59" i="10" s="1"/>
  <c r="AK62" i="3"/>
  <c r="AL62" i="3"/>
  <c r="H66" i="3"/>
  <c r="I66" i="3" s="1"/>
  <c r="D63" i="10"/>
  <c r="P59" i="10" l="1"/>
  <c r="AZ62" i="3"/>
  <c r="R59" i="10" s="1"/>
  <c r="AY62" i="3"/>
  <c r="Q59" i="10" s="1"/>
  <c r="W63" i="3"/>
  <c r="T63" i="3"/>
  <c r="X63" i="3"/>
  <c r="U63" i="3"/>
  <c r="Y63" i="3" s="1"/>
  <c r="L60" i="10" s="1"/>
  <c r="V63" i="3"/>
  <c r="Z63" i="3" s="1"/>
  <c r="M60" i="10" s="1"/>
  <c r="R64" i="3"/>
  <c r="S64" i="3" s="1"/>
  <c r="AB64" i="3"/>
  <c r="O61" i="10" s="1"/>
  <c r="AO64" i="3"/>
  <c r="AP64" i="3" s="1"/>
  <c r="AA64" i="3"/>
  <c r="N61" i="10" s="1"/>
  <c r="AC64" i="3"/>
  <c r="AD64" i="3" s="1"/>
  <c r="Q64" i="3"/>
  <c r="K61" i="10" s="1"/>
  <c r="AI64" i="3"/>
  <c r="AJ64" i="3" s="1"/>
  <c r="H61" i="10"/>
  <c r="H67" i="3"/>
  <c r="I67" i="3" s="1"/>
  <c r="D64" i="10"/>
  <c r="AS63" i="3"/>
  <c r="W60" i="10" s="1"/>
  <c r="AQ63" i="3"/>
  <c r="AR63" i="3"/>
  <c r="AT63" i="3"/>
  <c r="X60" i="10" s="1"/>
  <c r="J66" i="3"/>
  <c r="P64" i="3"/>
  <c r="J61" i="10" s="1"/>
  <c r="E61" i="10"/>
  <c r="M64" i="3"/>
  <c r="F61" i="10" s="1"/>
  <c r="N64" i="3"/>
  <c r="G61" i="10" s="1"/>
  <c r="F69" i="3"/>
  <c r="G68" i="3"/>
  <c r="AU68" i="3"/>
  <c r="AV68" i="3" s="1"/>
  <c r="C65" i="10" s="1"/>
  <c r="BB68" i="3"/>
  <c r="AW68" i="3"/>
  <c r="AN63" i="3"/>
  <c r="V60" i="10" s="1"/>
  <c r="AK63" i="3"/>
  <c r="AL63" i="3"/>
  <c r="AM63" i="3"/>
  <c r="U60" i="10" s="1"/>
  <c r="I64" i="10"/>
  <c r="AX67" i="3"/>
  <c r="AH63" i="3"/>
  <c r="T60" i="10" s="1"/>
  <c r="AG63" i="3"/>
  <c r="S60" i="10" s="1"/>
  <c r="AE63" i="3"/>
  <c r="AF63" i="3"/>
  <c r="O65" i="3"/>
  <c r="K65" i="3"/>
  <c r="L65" i="3" s="1"/>
  <c r="O66" i="3" l="1"/>
  <c r="K66" i="3"/>
  <c r="L66" i="3" s="1"/>
  <c r="AH64" i="3"/>
  <c r="T61" i="10" s="1"/>
  <c r="AG64" i="3"/>
  <c r="S61" i="10" s="1"/>
  <c r="AE64" i="3"/>
  <c r="AF64" i="3"/>
  <c r="AZ63" i="3"/>
  <c r="R60" i="10" s="1"/>
  <c r="AY63" i="3"/>
  <c r="Q60" i="10" s="1"/>
  <c r="P60" i="10"/>
  <c r="AL64" i="3"/>
  <c r="AM64" i="3"/>
  <c r="U61" i="10" s="1"/>
  <c r="AN64" i="3"/>
  <c r="V61" i="10" s="1"/>
  <c r="AK64" i="3"/>
  <c r="N65" i="3"/>
  <c r="G62" i="10" s="1"/>
  <c r="E62" i="10"/>
  <c r="M65" i="3"/>
  <c r="F62" i="10" s="1"/>
  <c r="P65" i="3"/>
  <c r="J62" i="10" s="1"/>
  <c r="F70" i="3"/>
  <c r="G69" i="3"/>
  <c r="AU69" i="3"/>
  <c r="AV69" i="3" s="1"/>
  <c r="C66" i="10" s="1"/>
  <c r="BB69" i="3"/>
  <c r="AW69" i="3"/>
  <c r="R65" i="3"/>
  <c r="S65" i="3" s="1"/>
  <c r="AB65" i="3"/>
  <c r="O62" i="10" s="1"/>
  <c r="AO65" i="3"/>
  <c r="AP65" i="3" s="1"/>
  <c r="AA65" i="3"/>
  <c r="N62" i="10" s="1"/>
  <c r="AC65" i="3"/>
  <c r="AD65" i="3" s="1"/>
  <c r="H62" i="10"/>
  <c r="Q65" i="3"/>
  <c r="K62" i="10" s="1"/>
  <c r="AI65" i="3"/>
  <c r="AJ65" i="3" s="1"/>
  <c r="AR64" i="3"/>
  <c r="AT64" i="3"/>
  <c r="X61" i="10" s="1"/>
  <c r="AS64" i="3"/>
  <c r="W61" i="10" s="1"/>
  <c r="AQ64" i="3"/>
  <c r="D65" i="10"/>
  <c r="H68" i="3"/>
  <c r="I68" i="3" s="1"/>
  <c r="AX68" i="3"/>
  <c r="I65" i="10"/>
  <c r="J67" i="3"/>
  <c r="T64" i="3"/>
  <c r="X64" i="3"/>
  <c r="U64" i="3"/>
  <c r="Y64" i="3" s="1"/>
  <c r="L61" i="10" s="1"/>
  <c r="V64" i="3"/>
  <c r="Z64" i="3" s="1"/>
  <c r="M61" i="10" s="1"/>
  <c r="W64" i="3"/>
  <c r="O67" i="3" l="1"/>
  <c r="K67" i="3"/>
  <c r="L67" i="3" s="1"/>
  <c r="W65" i="3"/>
  <c r="T65" i="3"/>
  <c r="X65" i="3"/>
  <c r="U65" i="3"/>
  <c r="Y65" i="3" s="1"/>
  <c r="L62" i="10" s="1"/>
  <c r="V65" i="3"/>
  <c r="Z65" i="3" s="1"/>
  <c r="M62" i="10" s="1"/>
  <c r="AX69" i="3"/>
  <c r="I66" i="10"/>
  <c r="H69" i="3"/>
  <c r="I69" i="3" s="1"/>
  <c r="D66" i="10"/>
  <c r="J68" i="3"/>
  <c r="AG65" i="3"/>
  <c r="S62" i="10" s="1"/>
  <c r="AE65" i="3"/>
  <c r="AF65" i="3"/>
  <c r="AH65" i="3"/>
  <c r="T62" i="10" s="1"/>
  <c r="AW70" i="3"/>
  <c r="F71" i="3"/>
  <c r="G70" i="3"/>
  <c r="BB70" i="3"/>
  <c r="AU70" i="3"/>
  <c r="AV70" i="3" s="1"/>
  <c r="C67" i="10" s="1"/>
  <c r="N66" i="3"/>
  <c r="G63" i="10" s="1"/>
  <c r="P66" i="3"/>
  <c r="J63" i="10" s="1"/>
  <c r="E63" i="10"/>
  <c r="M66" i="3"/>
  <c r="F63" i="10" s="1"/>
  <c r="AN65" i="3"/>
  <c r="V62" i="10" s="1"/>
  <c r="AM65" i="3"/>
  <c r="U62" i="10" s="1"/>
  <c r="AK65" i="3"/>
  <c r="AL65" i="3"/>
  <c r="AY64" i="3"/>
  <c r="Q61" i="10" s="1"/>
  <c r="P61" i="10"/>
  <c r="AZ64" i="3"/>
  <c r="R61" i="10" s="1"/>
  <c r="AS65" i="3"/>
  <c r="W62" i="10" s="1"/>
  <c r="AQ65" i="3"/>
  <c r="AR65" i="3"/>
  <c r="AT65" i="3"/>
  <c r="X62" i="10" s="1"/>
  <c r="AC66" i="3"/>
  <c r="AD66" i="3" s="1"/>
  <c r="Q66" i="3"/>
  <c r="K63" i="10" s="1"/>
  <c r="AI66" i="3"/>
  <c r="AJ66" i="3" s="1"/>
  <c r="H63" i="10"/>
  <c r="R66" i="3"/>
  <c r="S66" i="3" s="1"/>
  <c r="AB66" i="3"/>
  <c r="O63" i="10" s="1"/>
  <c r="AO66" i="3"/>
  <c r="AP66" i="3" s="1"/>
  <c r="AA66" i="3"/>
  <c r="N63" i="10" s="1"/>
  <c r="H70" i="3" l="1"/>
  <c r="I70" i="3" s="1"/>
  <c r="D67" i="10"/>
  <c r="O68" i="3"/>
  <c r="K68" i="3"/>
  <c r="L68" i="3" s="1"/>
  <c r="AY65" i="3"/>
  <c r="Q62" i="10" s="1"/>
  <c r="P62" i="10"/>
  <c r="AZ65" i="3"/>
  <c r="R62" i="10" s="1"/>
  <c r="AG66" i="3"/>
  <c r="S63" i="10" s="1"/>
  <c r="AE66" i="3"/>
  <c r="AF66" i="3"/>
  <c r="AH66" i="3"/>
  <c r="T63" i="10" s="1"/>
  <c r="AS66" i="3"/>
  <c r="W63" i="10" s="1"/>
  <c r="AQ66" i="3"/>
  <c r="AR66" i="3"/>
  <c r="AT66" i="3"/>
  <c r="X63" i="10" s="1"/>
  <c r="G71" i="3"/>
  <c r="BB71" i="3"/>
  <c r="AU71" i="3"/>
  <c r="AV71" i="3" s="1"/>
  <c r="C68" i="10" s="1"/>
  <c r="AW71" i="3"/>
  <c r="F72" i="3"/>
  <c r="AK66" i="3"/>
  <c r="AL66" i="3"/>
  <c r="AN66" i="3"/>
  <c r="V63" i="10" s="1"/>
  <c r="AM66" i="3"/>
  <c r="U63" i="10" s="1"/>
  <c r="AX70" i="3"/>
  <c r="I67" i="10"/>
  <c r="J69" i="3"/>
  <c r="E64" i="10"/>
  <c r="M67" i="3"/>
  <c r="F64" i="10" s="1"/>
  <c r="P67" i="3"/>
  <c r="J64" i="10" s="1"/>
  <c r="N67" i="3"/>
  <c r="G64" i="10" s="1"/>
  <c r="V66" i="3"/>
  <c r="Z66" i="3" s="1"/>
  <c r="M63" i="10" s="1"/>
  <c r="W66" i="3"/>
  <c r="T66" i="3"/>
  <c r="X66" i="3"/>
  <c r="U66" i="3"/>
  <c r="Y66" i="3" s="1"/>
  <c r="L63" i="10" s="1"/>
  <c r="Q67" i="3"/>
  <c r="K64" i="10" s="1"/>
  <c r="AO67" i="3"/>
  <c r="AP67" i="3" s="1"/>
  <c r="R67" i="3"/>
  <c r="S67" i="3" s="1"/>
  <c r="AB67" i="3"/>
  <c r="O64" i="10" s="1"/>
  <c r="AI67" i="3"/>
  <c r="AJ67" i="3" s="1"/>
  <c r="AA67" i="3"/>
  <c r="N64" i="10" s="1"/>
  <c r="AC67" i="3"/>
  <c r="AD67" i="3" s="1"/>
  <c r="H64" i="10"/>
  <c r="T67" i="3" l="1"/>
  <c r="V67" i="3"/>
  <c r="Z67" i="3" s="1"/>
  <c r="M64" i="10" s="1"/>
  <c r="W67" i="3"/>
  <c r="U67" i="3"/>
  <c r="Y67" i="3" s="1"/>
  <c r="L64" i="10" s="1"/>
  <c r="X67" i="3"/>
  <c r="H71" i="3"/>
  <c r="I71" i="3" s="1"/>
  <c r="D68" i="10"/>
  <c r="AH67" i="3"/>
  <c r="T64" i="10" s="1"/>
  <c r="AG67" i="3"/>
  <c r="S64" i="10" s="1"/>
  <c r="AE67" i="3"/>
  <c r="AF67" i="3"/>
  <c r="BB72" i="3"/>
  <c r="AU72" i="3"/>
  <c r="AV72" i="3" s="1"/>
  <c r="C69" i="10" s="1"/>
  <c r="AW72" i="3"/>
  <c r="F73" i="3"/>
  <c r="G72" i="3"/>
  <c r="E65" i="10"/>
  <c r="M68" i="3"/>
  <c r="F65" i="10" s="1"/>
  <c r="N68" i="3"/>
  <c r="G65" i="10" s="1"/>
  <c r="P68" i="3"/>
  <c r="J65" i="10" s="1"/>
  <c r="O69" i="3"/>
  <c r="K69" i="3"/>
  <c r="L69" i="3" s="1"/>
  <c r="AX71" i="3"/>
  <c r="I68" i="10"/>
  <c r="AC68" i="3"/>
  <c r="AD68" i="3" s="1"/>
  <c r="Q68" i="3"/>
  <c r="K65" i="10" s="1"/>
  <c r="AO68" i="3"/>
  <c r="AP68" i="3" s="1"/>
  <c r="H65" i="10"/>
  <c r="R68" i="3"/>
  <c r="S68" i="3" s="1"/>
  <c r="AB68" i="3"/>
  <c r="O65" i="10" s="1"/>
  <c r="AI68" i="3"/>
  <c r="AJ68" i="3" s="1"/>
  <c r="AA68" i="3"/>
  <c r="N65" i="10" s="1"/>
  <c r="AS67" i="3"/>
  <c r="W64" i="10" s="1"/>
  <c r="AT67" i="3"/>
  <c r="X64" i="10" s="1"/>
  <c r="AQ67" i="3"/>
  <c r="AR67" i="3"/>
  <c r="AY66" i="3"/>
  <c r="Q63" i="10" s="1"/>
  <c r="P63" i="10"/>
  <c r="AZ66" i="3"/>
  <c r="R63" i="10" s="1"/>
  <c r="AK67" i="3"/>
  <c r="AL67" i="3"/>
  <c r="AN67" i="3"/>
  <c r="V64" i="10" s="1"/>
  <c r="AM67" i="3"/>
  <c r="U64" i="10" s="1"/>
  <c r="J70" i="3"/>
  <c r="H72" i="3" l="1"/>
  <c r="I72" i="3" s="1"/>
  <c r="D69" i="10"/>
  <c r="G73" i="3"/>
  <c r="AU73" i="3"/>
  <c r="AV73" i="3" s="1"/>
  <c r="C70" i="10" s="1"/>
  <c r="BB73" i="3"/>
  <c r="AW73" i="3"/>
  <c r="F74" i="3"/>
  <c r="AX72" i="3"/>
  <c r="I69" i="10"/>
  <c r="J71" i="3"/>
  <c r="AK68" i="3"/>
  <c r="AL68" i="3"/>
  <c r="AN68" i="3"/>
  <c r="V65" i="10" s="1"/>
  <c r="AM68" i="3"/>
  <c r="U65" i="10" s="1"/>
  <c r="W68" i="3"/>
  <c r="T68" i="3"/>
  <c r="X68" i="3"/>
  <c r="U68" i="3"/>
  <c r="Y68" i="3" s="1"/>
  <c r="L65" i="10" s="1"/>
  <c r="V68" i="3"/>
  <c r="Z68" i="3" s="1"/>
  <c r="M65" i="10" s="1"/>
  <c r="AQ68" i="3"/>
  <c r="AR68" i="3"/>
  <c r="AS68" i="3"/>
  <c r="W65" i="10" s="1"/>
  <c r="AT68" i="3"/>
  <c r="X65" i="10" s="1"/>
  <c r="E66" i="10"/>
  <c r="M69" i="3"/>
  <c r="F66" i="10" s="1"/>
  <c r="P69" i="3"/>
  <c r="J66" i="10" s="1"/>
  <c r="N69" i="3"/>
  <c r="G66" i="10" s="1"/>
  <c r="O70" i="3"/>
  <c r="K70" i="3"/>
  <c r="L70" i="3" s="1"/>
  <c r="AO69" i="3"/>
  <c r="AP69" i="3" s="1"/>
  <c r="R69" i="3"/>
  <c r="S69" i="3" s="1"/>
  <c r="AB69" i="3"/>
  <c r="O66" i="10" s="1"/>
  <c r="AI69" i="3"/>
  <c r="AJ69" i="3" s="1"/>
  <c r="AA69" i="3"/>
  <c r="N66" i="10" s="1"/>
  <c r="AC69" i="3"/>
  <c r="AD69" i="3" s="1"/>
  <c r="H66" i="10"/>
  <c r="Q69" i="3"/>
  <c r="K66" i="10" s="1"/>
  <c r="AH68" i="3"/>
  <c r="T65" i="10" s="1"/>
  <c r="AE68" i="3"/>
  <c r="AF68" i="3"/>
  <c r="AG68" i="3"/>
  <c r="S65" i="10" s="1"/>
  <c r="AZ67" i="3"/>
  <c r="R64" i="10" s="1"/>
  <c r="AY67" i="3"/>
  <c r="Q64" i="10" s="1"/>
  <c r="P64" i="10"/>
  <c r="AQ69" i="3" l="1"/>
  <c r="AR69" i="3"/>
  <c r="AT69" i="3"/>
  <c r="X66" i="10" s="1"/>
  <c r="AS69" i="3"/>
  <c r="W66" i="10" s="1"/>
  <c r="AW74" i="3"/>
  <c r="F75" i="3"/>
  <c r="G74" i="3"/>
  <c r="BB74" i="3"/>
  <c r="AU74" i="3"/>
  <c r="AV74" i="3" s="1"/>
  <c r="C71" i="10" s="1"/>
  <c r="AX73" i="3"/>
  <c r="I70" i="10"/>
  <c r="M70" i="3"/>
  <c r="F67" i="10" s="1"/>
  <c r="N70" i="3"/>
  <c r="G67" i="10" s="1"/>
  <c r="P70" i="3"/>
  <c r="J67" i="10" s="1"/>
  <c r="E67" i="10"/>
  <c r="H73" i="3"/>
  <c r="I73" i="3" s="1"/>
  <c r="D70" i="10"/>
  <c r="AO70" i="3"/>
  <c r="AP70" i="3" s="1"/>
  <c r="Q70" i="3"/>
  <c r="K67" i="10" s="1"/>
  <c r="AC70" i="3"/>
  <c r="AD70" i="3" s="1"/>
  <c r="H67" i="10"/>
  <c r="R70" i="3"/>
  <c r="S70" i="3" s="1"/>
  <c r="AB70" i="3"/>
  <c r="O67" i="10" s="1"/>
  <c r="AI70" i="3"/>
  <c r="AJ70" i="3" s="1"/>
  <c r="AA70" i="3"/>
  <c r="N67" i="10" s="1"/>
  <c r="AL69" i="3"/>
  <c r="AN69" i="3"/>
  <c r="V66" i="10" s="1"/>
  <c r="AM69" i="3"/>
  <c r="U66" i="10" s="1"/>
  <c r="AK69" i="3"/>
  <c r="O71" i="3"/>
  <c r="K71" i="3"/>
  <c r="L71" i="3" s="1"/>
  <c r="W69" i="3"/>
  <c r="T69" i="3"/>
  <c r="X69" i="3"/>
  <c r="U69" i="3"/>
  <c r="Y69" i="3" s="1"/>
  <c r="L66" i="10" s="1"/>
  <c r="V69" i="3"/>
  <c r="Z69" i="3" s="1"/>
  <c r="M66" i="10" s="1"/>
  <c r="AE69" i="3"/>
  <c r="AF69" i="3"/>
  <c r="AH69" i="3"/>
  <c r="T66" i="10" s="1"/>
  <c r="AG69" i="3"/>
  <c r="S66" i="10" s="1"/>
  <c r="AZ68" i="3"/>
  <c r="R65" i="10" s="1"/>
  <c r="AY68" i="3"/>
  <c r="Q65" i="10" s="1"/>
  <c r="P65" i="10"/>
  <c r="J72" i="3"/>
  <c r="AK70" i="3" l="1"/>
  <c r="AL70" i="3"/>
  <c r="AN70" i="3"/>
  <c r="V67" i="10" s="1"/>
  <c r="AM70" i="3"/>
  <c r="U67" i="10" s="1"/>
  <c r="H74" i="3"/>
  <c r="I74" i="3" s="1"/>
  <c r="D71" i="10"/>
  <c r="Q71" i="3"/>
  <c r="K68" i="10" s="1"/>
  <c r="AI71" i="3"/>
  <c r="AJ71" i="3" s="1"/>
  <c r="R71" i="3"/>
  <c r="S71" i="3" s="1"/>
  <c r="AB71" i="3"/>
  <c r="O68" i="10" s="1"/>
  <c r="AO71" i="3"/>
  <c r="AP71" i="3" s="1"/>
  <c r="AA71" i="3"/>
  <c r="N68" i="10" s="1"/>
  <c r="AC71" i="3"/>
  <c r="AD71" i="3" s="1"/>
  <c r="H68" i="10"/>
  <c r="V70" i="3"/>
  <c r="Z70" i="3" s="1"/>
  <c r="M67" i="10" s="1"/>
  <c r="W70" i="3"/>
  <c r="T70" i="3"/>
  <c r="X70" i="3"/>
  <c r="U70" i="3"/>
  <c r="Y70" i="3" s="1"/>
  <c r="L67" i="10" s="1"/>
  <c r="G75" i="3"/>
  <c r="AU75" i="3"/>
  <c r="AV75" i="3" s="1"/>
  <c r="C72" i="10" s="1"/>
  <c r="BB75" i="3"/>
  <c r="AW75" i="3"/>
  <c r="F76" i="3"/>
  <c r="J73" i="3"/>
  <c r="AX74" i="3"/>
  <c r="I71" i="10"/>
  <c r="E68" i="10"/>
  <c r="M71" i="3"/>
  <c r="F68" i="10" s="1"/>
  <c r="P71" i="3"/>
  <c r="J68" i="10" s="1"/>
  <c r="N71" i="3"/>
  <c r="G68" i="10" s="1"/>
  <c r="O72" i="3"/>
  <c r="K72" i="3"/>
  <c r="L72" i="3" s="1"/>
  <c r="AH70" i="3"/>
  <c r="T67" i="10" s="1"/>
  <c r="AG70" i="3"/>
  <c r="S67" i="10" s="1"/>
  <c r="AE70" i="3"/>
  <c r="AF70" i="3"/>
  <c r="AT70" i="3"/>
  <c r="X67" i="10" s="1"/>
  <c r="AS70" i="3"/>
  <c r="W67" i="10" s="1"/>
  <c r="AQ70" i="3"/>
  <c r="AR70" i="3"/>
  <c r="AY69" i="3"/>
  <c r="Q66" i="10" s="1"/>
  <c r="P66" i="10"/>
  <c r="AZ69" i="3"/>
  <c r="R66" i="10" s="1"/>
  <c r="AL71" i="3" l="1"/>
  <c r="AN71" i="3"/>
  <c r="V68" i="10" s="1"/>
  <c r="AM71" i="3"/>
  <c r="U68" i="10" s="1"/>
  <c r="AK71" i="3"/>
  <c r="AU76" i="3"/>
  <c r="AV76" i="3" s="1"/>
  <c r="C73" i="10" s="1"/>
  <c r="BB76" i="3"/>
  <c r="AW76" i="3"/>
  <c r="F77" i="3"/>
  <c r="G76" i="3"/>
  <c r="AH71" i="3"/>
  <c r="T68" i="10" s="1"/>
  <c r="AG71" i="3"/>
  <c r="S68" i="10" s="1"/>
  <c r="AE71" i="3"/>
  <c r="AF71" i="3"/>
  <c r="J74" i="3"/>
  <c r="H75" i="3"/>
  <c r="I75" i="3" s="1"/>
  <c r="D72" i="10"/>
  <c r="AQ71" i="3"/>
  <c r="AR71" i="3"/>
  <c r="AT71" i="3"/>
  <c r="X68" i="10" s="1"/>
  <c r="AS71" i="3"/>
  <c r="W68" i="10" s="1"/>
  <c r="M72" i="3"/>
  <c r="F69" i="10" s="1"/>
  <c r="N72" i="3"/>
  <c r="G69" i="10" s="1"/>
  <c r="P72" i="3"/>
  <c r="J69" i="10" s="1"/>
  <c r="E69" i="10"/>
  <c r="AX75" i="3"/>
  <c r="I72" i="10"/>
  <c r="R72" i="3"/>
  <c r="S72" i="3" s="1"/>
  <c r="AB72" i="3"/>
  <c r="O69" i="10" s="1"/>
  <c r="AO72" i="3"/>
  <c r="AP72" i="3" s="1"/>
  <c r="AA72" i="3"/>
  <c r="N69" i="10" s="1"/>
  <c r="AC72" i="3"/>
  <c r="AD72" i="3" s="1"/>
  <c r="Q72" i="3"/>
  <c r="K69" i="10" s="1"/>
  <c r="AI72" i="3"/>
  <c r="AJ72" i="3" s="1"/>
  <c r="H69" i="10"/>
  <c r="O73" i="3"/>
  <c r="K73" i="3"/>
  <c r="L73" i="3" s="1"/>
  <c r="P67" i="10"/>
  <c r="AZ70" i="3"/>
  <c r="R67" i="10" s="1"/>
  <c r="AY70" i="3"/>
  <c r="Q67" i="10" s="1"/>
  <c r="V71" i="3"/>
  <c r="Z71" i="3" s="1"/>
  <c r="M68" i="10" s="1"/>
  <c r="W71" i="3"/>
  <c r="T71" i="3"/>
  <c r="X71" i="3"/>
  <c r="U71" i="3"/>
  <c r="Y71" i="3" s="1"/>
  <c r="L68" i="10" s="1"/>
  <c r="AG72" i="3" l="1"/>
  <c r="S69" i="10" s="1"/>
  <c r="AE72" i="3"/>
  <c r="AF72" i="3"/>
  <c r="AH72" i="3"/>
  <c r="T69" i="10" s="1"/>
  <c r="J75" i="3"/>
  <c r="BB77" i="3"/>
  <c r="AW77" i="3"/>
  <c r="F78" i="3"/>
  <c r="G77" i="3"/>
  <c r="AU77" i="3"/>
  <c r="AV77" i="3" s="1"/>
  <c r="C74" i="10" s="1"/>
  <c r="I73" i="10"/>
  <c r="AX76" i="3"/>
  <c r="O74" i="3"/>
  <c r="K74" i="3"/>
  <c r="L74" i="3" s="1"/>
  <c r="AT72" i="3"/>
  <c r="X69" i="10" s="1"/>
  <c r="AS72" i="3"/>
  <c r="W69" i="10" s="1"/>
  <c r="AQ72" i="3"/>
  <c r="AR72" i="3"/>
  <c r="P73" i="3"/>
  <c r="J70" i="10" s="1"/>
  <c r="N73" i="3"/>
  <c r="G70" i="10" s="1"/>
  <c r="E70" i="10"/>
  <c r="M73" i="3"/>
  <c r="F70" i="10" s="1"/>
  <c r="V72" i="3"/>
  <c r="Z72" i="3" s="1"/>
  <c r="M69" i="10" s="1"/>
  <c r="W72" i="3"/>
  <c r="T72" i="3"/>
  <c r="X72" i="3"/>
  <c r="U72" i="3"/>
  <c r="Y72" i="3" s="1"/>
  <c r="L69" i="10" s="1"/>
  <c r="AZ71" i="3"/>
  <c r="R68" i="10" s="1"/>
  <c r="AY71" i="3"/>
  <c r="Q68" i="10" s="1"/>
  <c r="P68" i="10"/>
  <c r="AN72" i="3"/>
  <c r="V69" i="10" s="1"/>
  <c r="AK72" i="3"/>
  <c r="AL72" i="3"/>
  <c r="AM72" i="3"/>
  <c r="U69" i="10" s="1"/>
  <c r="AC73" i="3"/>
  <c r="AD73" i="3" s="1"/>
  <c r="H70" i="10"/>
  <c r="Q73" i="3"/>
  <c r="K70" i="10" s="1"/>
  <c r="AI73" i="3"/>
  <c r="AJ73" i="3" s="1"/>
  <c r="R73" i="3"/>
  <c r="S73" i="3" s="1"/>
  <c r="AB73" i="3"/>
  <c r="O70" i="10" s="1"/>
  <c r="AO73" i="3"/>
  <c r="AP73" i="3" s="1"/>
  <c r="AA73" i="3"/>
  <c r="N70" i="10" s="1"/>
  <c r="H76" i="3"/>
  <c r="I76" i="3" s="1"/>
  <c r="D73" i="10"/>
  <c r="AX77" i="3" l="1"/>
  <c r="I74" i="10"/>
  <c r="R74" i="3"/>
  <c r="S74" i="3" s="1"/>
  <c r="AB74" i="3"/>
  <c r="O71" i="10" s="1"/>
  <c r="AO74" i="3"/>
  <c r="AP74" i="3" s="1"/>
  <c r="AA74" i="3"/>
  <c r="N71" i="10" s="1"/>
  <c r="AC74" i="3"/>
  <c r="AD74" i="3" s="1"/>
  <c r="Q74" i="3"/>
  <c r="K71" i="10" s="1"/>
  <c r="AI74" i="3"/>
  <c r="AJ74" i="3" s="1"/>
  <c r="H71" i="10"/>
  <c r="O75" i="3"/>
  <c r="K75" i="3"/>
  <c r="L75" i="3" s="1"/>
  <c r="P74" i="3"/>
  <c r="J71" i="10" s="1"/>
  <c r="E71" i="10"/>
  <c r="M74" i="3"/>
  <c r="F71" i="10" s="1"/>
  <c r="N74" i="3"/>
  <c r="G71" i="10" s="1"/>
  <c r="AH73" i="3"/>
  <c r="T70" i="10" s="1"/>
  <c r="AG73" i="3"/>
  <c r="S70" i="10" s="1"/>
  <c r="AE73" i="3"/>
  <c r="AF73" i="3"/>
  <c r="AN73" i="3"/>
  <c r="V70" i="10" s="1"/>
  <c r="AM73" i="3"/>
  <c r="U70" i="10" s="1"/>
  <c r="AK73" i="3"/>
  <c r="AL73" i="3"/>
  <c r="H77" i="3"/>
  <c r="I77" i="3" s="1"/>
  <c r="D74" i="10"/>
  <c r="U73" i="3"/>
  <c r="Y73" i="3" s="1"/>
  <c r="L70" i="10" s="1"/>
  <c r="V73" i="3"/>
  <c r="Z73" i="3" s="1"/>
  <c r="M70" i="10" s="1"/>
  <c r="W73" i="3"/>
  <c r="T73" i="3"/>
  <c r="X73" i="3"/>
  <c r="J76" i="3"/>
  <c r="AQ73" i="3"/>
  <c r="AR73" i="3"/>
  <c r="AT73" i="3"/>
  <c r="X70" i="10" s="1"/>
  <c r="AS73" i="3"/>
  <c r="W70" i="10" s="1"/>
  <c r="AZ72" i="3"/>
  <c r="R69" i="10" s="1"/>
  <c r="AY72" i="3"/>
  <c r="Q69" i="10" s="1"/>
  <c r="P69" i="10"/>
  <c r="G78" i="3"/>
  <c r="BB78" i="3"/>
  <c r="AU78" i="3"/>
  <c r="AV78" i="3" s="1"/>
  <c r="C75" i="10" s="1"/>
  <c r="AW78" i="3"/>
  <c r="F79" i="3"/>
  <c r="O76" i="3" l="1"/>
  <c r="K76" i="3"/>
  <c r="L76" i="3" s="1"/>
  <c r="AH74" i="3"/>
  <c r="T71" i="10" s="1"/>
  <c r="AG74" i="3"/>
  <c r="S71" i="10" s="1"/>
  <c r="AE74" i="3"/>
  <c r="AF74" i="3"/>
  <c r="AZ73" i="3"/>
  <c r="R70" i="10" s="1"/>
  <c r="AY73" i="3"/>
  <c r="Q70" i="10" s="1"/>
  <c r="P70" i="10"/>
  <c r="AU79" i="3"/>
  <c r="AV79" i="3" s="1"/>
  <c r="C76" i="10" s="1"/>
  <c r="AW79" i="3"/>
  <c r="F80" i="3"/>
  <c r="G79" i="3"/>
  <c r="BB79" i="3"/>
  <c r="AS74" i="3"/>
  <c r="W71" i="10" s="1"/>
  <c r="AQ74" i="3"/>
  <c r="AR74" i="3"/>
  <c r="AT74" i="3"/>
  <c r="X71" i="10" s="1"/>
  <c r="AO75" i="3"/>
  <c r="AP75" i="3" s="1"/>
  <c r="H72" i="10"/>
  <c r="Q75" i="3"/>
  <c r="K72" i="10" s="1"/>
  <c r="AC75" i="3"/>
  <c r="AD75" i="3" s="1"/>
  <c r="R75" i="3"/>
  <c r="S75" i="3" s="1"/>
  <c r="AB75" i="3"/>
  <c r="O72" i="10" s="1"/>
  <c r="AI75" i="3"/>
  <c r="AJ75" i="3" s="1"/>
  <c r="AA75" i="3"/>
  <c r="N72" i="10" s="1"/>
  <c r="V74" i="3"/>
  <c r="Z74" i="3" s="1"/>
  <c r="M71" i="10" s="1"/>
  <c r="W74" i="3"/>
  <c r="T74" i="3"/>
  <c r="X74" i="3"/>
  <c r="U74" i="3"/>
  <c r="Y74" i="3" s="1"/>
  <c r="L71" i="10" s="1"/>
  <c r="AX78" i="3"/>
  <c r="I75" i="10"/>
  <c r="E72" i="10"/>
  <c r="M75" i="3"/>
  <c r="F72" i="10" s="1"/>
  <c r="P75" i="3"/>
  <c r="J72" i="10" s="1"/>
  <c r="N75" i="3"/>
  <c r="G72" i="10" s="1"/>
  <c r="H78" i="3"/>
  <c r="I78" i="3" s="1"/>
  <c r="D75" i="10"/>
  <c r="J77" i="3"/>
  <c r="AM74" i="3"/>
  <c r="U71" i="10" s="1"/>
  <c r="AK74" i="3"/>
  <c r="AL74" i="3"/>
  <c r="AN74" i="3"/>
  <c r="V71" i="10" s="1"/>
  <c r="O77" i="3" l="1"/>
  <c r="K77" i="3"/>
  <c r="L77" i="3" s="1"/>
  <c r="W75" i="3"/>
  <c r="T75" i="3"/>
  <c r="X75" i="3"/>
  <c r="U75" i="3"/>
  <c r="Y75" i="3" s="1"/>
  <c r="L72" i="10" s="1"/>
  <c r="V75" i="3"/>
  <c r="Z75" i="3" s="1"/>
  <c r="M72" i="10" s="1"/>
  <c r="H79" i="3"/>
  <c r="I79" i="3" s="1"/>
  <c r="D76" i="10"/>
  <c r="AF75" i="3"/>
  <c r="AG75" i="3"/>
  <c r="S72" i="10" s="1"/>
  <c r="AH75" i="3"/>
  <c r="T72" i="10" s="1"/>
  <c r="AE75" i="3"/>
  <c r="AY74" i="3"/>
  <c r="Q71" i="10" s="1"/>
  <c r="P71" i="10"/>
  <c r="AZ74" i="3"/>
  <c r="R71" i="10" s="1"/>
  <c r="AU80" i="3"/>
  <c r="AV80" i="3" s="1"/>
  <c r="C77" i="10" s="1"/>
  <c r="AW80" i="3"/>
  <c r="F81" i="3"/>
  <c r="G80" i="3"/>
  <c r="BB80" i="3"/>
  <c r="J78" i="3"/>
  <c r="AX79" i="3"/>
  <c r="I76" i="10"/>
  <c r="AQ75" i="3"/>
  <c r="AR75" i="3"/>
  <c r="AT75" i="3"/>
  <c r="X72" i="10" s="1"/>
  <c r="AS75" i="3"/>
  <c r="W72" i="10" s="1"/>
  <c r="N76" i="3"/>
  <c r="G73" i="10" s="1"/>
  <c r="P76" i="3"/>
  <c r="J73" i="10" s="1"/>
  <c r="E73" i="10"/>
  <c r="M76" i="3"/>
  <c r="F73" i="10" s="1"/>
  <c r="AM75" i="3"/>
  <c r="U72" i="10" s="1"/>
  <c r="AK75" i="3"/>
  <c r="AL75" i="3"/>
  <c r="AN75" i="3"/>
  <c r="V72" i="10" s="1"/>
  <c r="AC76" i="3"/>
  <c r="AD76" i="3" s="1"/>
  <c r="H73" i="10"/>
  <c r="R76" i="3"/>
  <c r="S76" i="3" s="1"/>
  <c r="AB76" i="3"/>
  <c r="O73" i="10" s="1"/>
  <c r="AI76" i="3"/>
  <c r="AJ76" i="3" s="1"/>
  <c r="AA76" i="3"/>
  <c r="N73" i="10" s="1"/>
  <c r="AO76" i="3"/>
  <c r="AP76" i="3" s="1"/>
  <c r="Q76" i="3"/>
  <c r="K73" i="10" s="1"/>
  <c r="J79" i="3" l="1"/>
  <c r="W76" i="3"/>
  <c r="T76" i="3"/>
  <c r="X76" i="3"/>
  <c r="U76" i="3"/>
  <c r="Y76" i="3" s="1"/>
  <c r="L73" i="10" s="1"/>
  <c r="V76" i="3"/>
  <c r="Z76" i="3" s="1"/>
  <c r="M73" i="10" s="1"/>
  <c r="H80" i="3"/>
  <c r="I80" i="3" s="1"/>
  <c r="D77" i="10"/>
  <c r="P72" i="10"/>
  <c r="AZ75" i="3"/>
  <c r="R72" i="10" s="1"/>
  <c r="AY75" i="3"/>
  <c r="Q72" i="10" s="1"/>
  <c r="K78" i="3"/>
  <c r="L78" i="3" s="1"/>
  <c r="O78" i="3"/>
  <c r="AW81" i="3"/>
  <c r="F82" i="3"/>
  <c r="G81" i="3"/>
  <c r="AU81" i="3"/>
  <c r="AV81" i="3" s="1"/>
  <c r="C78" i="10" s="1"/>
  <c r="BB81" i="3"/>
  <c r="AH76" i="3"/>
  <c r="T73" i="10" s="1"/>
  <c r="AE76" i="3"/>
  <c r="AF76" i="3"/>
  <c r="AG76" i="3"/>
  <c r="S73" i="10" s="1"/>
  <c r="AQ76" i="3"/>
  <c r="AR76" i="3"/>
  <c r="AS76" i="3"/>
  <c r="W73" i="10" s="1"/>
  <c r="AT76" i="3"/>
  <c r="X73" i="10" s="1"/>
  <c r="AX80" i="3"/>
  <c r="I77" i="10"/>
  <c r="E74" i="10"/>
  <c r="M77" i="3"/>
  <c r="F74" i="10" s="1"/>
  <c r="P77" i="3"/>
  <c r="J74" i="10" s="1"/>
  <c r="N77" i="3"/>
  <c r="G74" i="10" s="1"/>
  <c r="AN76" i="3"/>
  <c r="V73" i="10" s="1"/>
  <c r="AM76" i="3"/>
  <c r="U73" i="10" s="1"/>
  <c r="AK76" i="3"/>
  <c r="AL76" i="3"/>
  <c r="AC77" i="3"/>
  <c r="AD77" i="3" s="1"/>
  <c r="R77" i="3"/>
  <c r="S77" i="3" s="1"/>
  <c r="AB77" i="3"/>
  <c r="O74" i="10" s="1"/>
  <c r="AI77" i="3"/>
  <c r="AJ77" i="3" s="1"/>
  <c r="AA77" i="3"/>
  <c r="N74" i="10" s="1"/>
  <c r="AO77" i="3"/>
  <c r="AP77" i="3" s="1"/>
  <c r="H74" i="10"/>
  <c r="Q77" i="3"/>
  <c r="K74" i="10" s="1"/>
  <c r="AW82" i="3" l="1"/>
  <c r="F83" i="3"/>
  <c r="G82" i="3"/>
  <c r="BB82" i="3"/>
  <c r="AU82" i="3"/>
  <c r="AV82" i="3" s="1"/>
  <c r="C79" i="10" s="1"/>
  <c r="J80" i="3"/>
  <c r="AX81" i="3"/>
  <c r="I78" i="10"/>
  <c r="V77" i="3"/>
  <c r="Z77" i="3" s="1"/>
  <c r="M74" i="10" s="1"/>
  <c r="W77" i="3"/>
  <c r="T77" i="3"/>
  <c r="U77" i="3"/>
  <c r="Y77" i="3" s="1"/>
  <c r="L74" i="10" s="1"/>
  <c r="X77" i="3"/>
  <c r="AO78" i="3"/>
  <c r="AP78" i="3" s="1"/>
  <c r="H75" i="10"/>
  <c r="R78" i="3"/>
  <c r="S78" i="3" s="1"/>
  <c r="AB78" i="3"/>
  <c r="O75" i="10" s="1"/>
  <c r="AI78" i="3"/>
  <c r="AJ78" i="3" s="1"/>
  <c r="AA78" i="3"/>
  <c r="N75" i="10" s="1"/>
  <c r="AC78" i="3"/>
  <c r="AD78" i="3" s="1"/>
  <c r="Q78" i="3"/>
  <c r="K75" i="10" s="1"/>
  <c r="N78" i="3"/>
  <c r="G75" i="10" s="1"/>
  <c r="P78" i="3"/>
  <c r="J75" i="10" s="1"/>
  <c r="E75" i="10"/>
  <c r="M78" i="3"/>
  <c r="F75" i="10" s="1"/>
  <c r="AZ76" i="3"/>
  <c r="R73" i="10" s="1"/>
  <c r="AY76" i="3"/>
  <c r="Q73" i="10" s="1"/>
  <c r="P73" i="10"/>
  <c r="AT77" i="3"/>
  <c r="X74" i="10" s="1"/>
  <c r="AS77" i="3"/>
  <c r="W74" i="10" s="1"/>
  <c r="AQ77" i="3"/>
  <c r="AR77" i="3"/>
  <c r="K79" i="3"/>
  <c r="L79" i="3" s="1"/>
  <c r="O79" i="3"/>
  <c r="AH77" i="3"/>
  <c r="T74" i="10" s="1"/>
  <c r="AG77" i="3"/>
  <c r="S74" i="10" s="1"/>
  <c r="AE77" i="3"/>
  <c r="AF77" i="3"/>
  <c r="AN77" i="3"/>
  <c r="V74" i="10" s="1"/>
  <c r="AM77" i="3"/>
  <c r="U74" i="10" s="1"/>
  <c r="AK77" i="3"/>
  <c r="AL77" i="3"/>
  <c r="H81" i="3"/>
  <c r="I81" i="3" s="1"/>
  <c r="D78" i="10"/>
  <c r="AS78" i="3" l="1"/>
  <c r="W75" i="10" s="1"/>
  <c r="AT78" i="3"/>
  <c r="X75" i="10" s="1"/>
  <c r="AQ78" i="3"/>
  <c r="AR78" i="3"/>
  <c r="K80" i="3"/>
  <c r="L80" i="3" s="1"/>
  <c r="O80" i="3"/>
  <c r="AE78" i="3"/>
  <c r="AF78" i="3"/>
  <c r="AH78" i="3"/>
  <c r="T75" i="10" s="1"/>
  <c r="AG78" i="3"/>
  <c r="S75" i="10" s="1"/>
  <c r="AZ77" i="3"/>
  <c r="R74" i="10" s="1"/>
  <c r="AY77" i="3"/>
  <c r="Q74" i="10" s="1"/>
  <c r="P74" i="10"/>
  <c r="J81" i="3"/>
  <c r="AN78" i="3"/>
  <c r="V75" i="10" s="1"/>
  <c r="AM78" i="3"/>
  <c r="U75" i="10" s="1"/>
  <c r="AK78" i="3"/>
  <c r="AL78" i="3"/>
  <c r="D79" i="10"/>
  <c r="H82" i="3"/>
  <c r="I82" i="3" s="1"/>
  <c r="M79" i="3"/>
  <c r="F76" i="10" s="1"/>
  <c r="P79" i="3"/>
  <c r="J76" i="10" s="1"/>
  <c r="N79" i="3"/>
  <c r="G76" i="10" s="1"/>
  <c r="E76" i="10"/>
  <c r="BB83" i="3"/>
  <c r="AW83" i="3"/>
  <c r="F84" i="3"/>
  <c r="G83" i="3"/>
  <c r="AU83" i="3"/>
  <c r="AV83" i="3" s="1"/>
  <c r="C80" i="10" s="1"/>
  <c r="AO79" i="3"/>
  <c r="AP79" i="3" s="1"/>
  <c r="AC79" i="3"/>
  <c r="AD79" i="3" s="1"/>
  <c r="H76" i="10"/>
  <c r="Q79" i="3"/>
  <c r="K76" i="10" s="1"/>
  <c r="AI79" i="3"/>
  <c r="AJ79" i="3" s="1"/>
  <c r="AB79" i="3"/>
  <c r="O76" i="10" s="1"/>
  <c r="AA79" i="3"/>
  <c r="N76" i="10" s="1"/>
  <c r="R79" i="3"/>
  <c r="S79" i="3" s="1"/>
  <c r="W78" i="3"/>
  <c r="T78" i="3"/>
  <c r="X78" i="3"/>
  <c r="U78" i="3"/>
  <c r="Y78" i="3" s="1"/>
  <c r="L75" i="10" s="1"/>
  <c r="V78" i="3"/>
  <c r="Z78" i="3" s="1"/>
  <c r="M75" i="10" s="1"/>
  <c r="AX82" i="3"/>
  <c r="I79" i="10"/>
  <c r="AT79" i="3" l="1"/>
  <c r="X76" i="10" s="1"/>
  <c r="AS79" i="3"/>
  <c r="W76" i="10" s="1"/>
  <c r="AQ79" i="3"/>
  <c r="AR79" i="3"/>
  <c r="O81" i="3"/>
  <c r="K81" i="3"/>
  <c r="L81" i="3" s="1"/>
  <c r="AC80" i="3"/>
  <c r="AD80" i="3" s="1"/>
  <c r="Q80" i="3"/>
  <c r="K77" i="10" s="1"/>
  <c r="AI80" i="3"/>
  <c r="AJ80" i="3" s="1"/>
  <c r="H77" i="10"/>
  <c r="R80" i="3"/>
  <c r="S80" i="3" s="1"/>
  <c r="AB80" i="3"/>
  <c r="O77" i="10" s="1"/>
  <c r="AO80" i="3"/>
  <c r="AP80" i="3" s="1"/>
  <c r="AA80" i="3"/>
  <c r="N77" i="10" s="1"/>
  <c r="H83" i="3"/>
  <c r="I83" i="3" s="1"/>
  <c r="D80" i="10"/>
  <c r="J82" i="3"/>
  <c r="P80" i="3"/>
  <c r="J77" i="10" s="1"/>
  <c r="E77" i="10"/>
  <c r="M80" i="3"/>
  <c r="F77" i="10" s="1"/>
  <c r="N80" i="3"/>
  <c r="G77" i="10" s="1"/>
  <c r="AZ78" i="3"/>
  <c r="R75" i="10" s="1"/>
  <c r="AY78" i="3"/>
  <c r="Q75" i="10" s="1"/>
  <c r="P75" i="10"/>
  <c r="AX83" i="3"/>
  <c r="I80" i="10"/>
  <c r="T79" i="3"/>
  <c r="X79" i="3"/>
  <c r="U79" i="3"/>
  <c r="Y79" i="3" s="1"/>
  <c r="L76" i="10" s="1"/>
  <c r="V79" i="3"/>
  <c r="Z79" i="3" s="1"/>
  <c r="M76" i="10" s="1"/>
  <c r="W79" i="3"/>
  <c r="AW84" i="3"/>
  <c r="F85" i="3"/>
  <c r="G84" i="3"/>
  <c r="AU84" i="3"/>
  <c r="AV84" i="3" s="1"/>
  <c r="C81" i="10" s="1"/>
  <c r="BB84" i="3"/>
  <c r="AK79" i="3"/>
  <c r="AL79" i="3"/>
  <c r="AM79" i="3"/>
  <c r="U76" i="10" s="1"/>
  <c r="AN79" i="3"/>
  <c r="V76" i="10" s="1"/>
  <c r="AH79" i="3"/>
  <c r="T76" i="10" s="1"/>
  <c r="AG79" i="3"/>
  <c r="S76" i="10" s="1"/>
  <c r="AE79" i="3"/>
  <c r="AF79" i="3"/>
  <c r="J83" i="3" l="1"/>
  <c r="AE80" i="3"/>
  <c r="AF80" i="3"/>
  <c r="AH80" i="3"/>
  <c r="T77" i="10" s="1"/>
  <c r="AG80" i="3"/>
  <c r="S77" i="10" s="1"/>
  <c r="M81" i="3"/>
  <c r="F78" i="10" s="1"/>
  <c r="P81" i="3"/>
  <c r="J78" i="10" s="1"/>
  <c r="N81" i="3"/>
  <c r="G78" i="10" s="1"/>
  <c r="E78" i="10"/>
  <c r="AT80" i="3"/>
  <c r="X77" i="10" s="1"/>
  <c r="AS80" i="3"/>
  <c r="W77" i="10" s="1"/>
  <c r="AQ80" i="3"/>
  <c r="AR80" i="3"/>
  <c r="R81" i="3"/>
  <c r="S81" i="3" s="1"/>
  <c r="AB81" i="3"/>
  <c r="O78" i="10" s="1"/>
  <c r="AO81" i="3"/>
  <c r="AP81" i="3" s="1"/>
  <c r="AA81" i="3"/>
  <c r="N78" i="10" s="1"/>
  <c r="AC81" i="3"/>
  <c r="AD81" i="3" s="1"/>
  <c r="H78" i="10"/>
  <c r="Q81" i="3"/>
  <c r="K78" i="10" s="1"/>
  <c r="AI81" i="3"/>
  <c r="AJ81" i="3" s="1"/>
  <c r="AZ79" i="3"/>
  <c r="R76" i="10" s="1"/>
  <c r="AY79" i="3"/>
  <c r="Q76" i="10" s="1"/>
  <c r="P76" i="10"/>
  <c r="U80" i="3"/>
  <c r="Y80" i="3" s="1"/>
  <c r="L77" i="10" s="1"/>
  <c r="V80" i="3"/>
  <c r="Z80" i="3" s="1"/>
  <c r="M77" i="10" s="1"/>
  <c r="W80" i="3"/>
  <c r="T80" i="3"/>
  <c r="X80" i="3"/>
  <c r="H84" i="3"/>
  <c r="I84" i="3" s="1"/>
  <c r="D81" i="10"/>
  <c r="G85" i="3"/>
  <c r="BB85" i="3"/>
  <c r="AU85" i="3"/>
  <c r="AV85" i="3" s="1"/>
  <c r="C82" i="10" s="1"/>
  <c r="AW85" i="3"/>
  <c r="F86" i="3"/>
  <c r="O82" i="3"/>
  <c r="K82" i="3"/>
  <c r="L82" i="3" s="1"/>
  <c r="AX84" i="3"/>
  <c r="I81" i="10"/>
  <c r="AN80" i="3"/>
  <c r="V77" i="10" s="1"/>
  <c r="AK80" i="3"/>
  <c r="AL80" i="3"/>
  <c r="AM80" i="3"/>
  <c r="U77" i="10" s="1"/>
  <c r="W81" i="3" l="1"/>
  <c r="T81" i="3"/>
  <c r="X81" i="3"/>
  <c r="U81" i="3"/>
  <c r="Y81" i="3" s="1"/>
  <c r="L78" i="10" s="1"/>
  <c r="V81" i="3"/>
  <c r="Z81" i="3" s="1"/>
  <c r="M78" i="10" s="1"/>
  <c r="AM81" i="3"/>
  <c r="U78" i="10" s="1"/>
  <c r="AK81" i="3"/>
  <c r="AL81" i="3"/>
  <c r="AN81" i="3"/>
  <c r="V78" i="10" s="1"/>
  <c r="AI82" i="3"/>
  <c r="AJ82" i="3" s="1"/>
  <c r="H79" i="10"/>
  <c r="R82" i="3"/>
  <c r="S82" i="3" s="1"/>
  <c r="AB82" i="3"/>
  <c r="O79" i="10" s="1"/>
  <c r="AO82" i="3"/>
  <c r="AP82" i="3" s="1"/>
  <c r="AA82" i="3"/>
  <c r="N79" i="10" s="1"/>
  <c r="AC82" i="3"/>
  <c r="AD82" i="3" s="1"/>
  <c r="Q82" i="3"/>
  <c r="K79" i="10" s="1"/>
  <c r="AU86" i="3"/>
  <c r="AV86" i="3" s="1"/>
  <c r="C83" i="10" s="1"/>
  <c r="AW86" i="3"/>
  <c r="G86" i="3"/>
  <c r="F87" i="3"/>
  <c r="BB86" i="3"/>
  <c r="AX85" i="3"/>
  <c r="I82" i="10"/>
  <c r="P77" i="10"/>
  <c r="AZ80" i="3"/>
  <c r="R77" i="10" s="1"/>
  <c r="AY80" i="3"/>
  <c r="Q77" i="10" s="1"/>
  <c r="AH81" i="3"/>
  <c r="T78" i="10" s="1"/>
  <c r="AG81" i="3"/>
  <c r="S78" i="10" s="1"/>
  <c r="AE81" i="3"/>
  <c r="AF81" i="3"/>
  <c r="J84" i="3"/>
  <c r="O83" i="3"/>
  <c r="K83" i="3"/>
  <c r="L83" i="3" s="1"/>
  <c r="P82" i="3"/>
  <c r="J79" i="10" s="1"/>
  <c r="E79" i="10"/>
  <c r="M82" i="3"/>
  <c r="F79" i="10" s="1"/>
  <c r="N82" i="3"/>
  <c r="G79" i="10" s="1"/>
  <c r="H85" i="3"/>
  <c r="I85" i="3" s="1"/>
  <c r="D82" i="10"/>
  <c r="AS81" i="3"/>
  <c r="W78" i="10" s="1"/>
  <c r="AQ81" i="3"/>
  <c r="AR81" i="3"/>
  <c r="AT81" i="3"/>
  <c r="X78" i="10" s="1"/>
  <c r="AH82" i="3" l="1"/>
  <c r="T79" i="10" s="1"/>
  <c r="AG82" i="3"/>
  <c r="S79" i="10" s="1"/>
  <c r="AE82" i="3"/>
  <c r="AF82" i="3"/>
  <c r="AS82" i="3"/>
  <c r="W79" i="10" s="1"/>
  <c r="AQ82" i="3"/>
  <c r="AR82" i="3"/>
  <c r="AT82" i="3"/>
  <c r="X79" i="10" s="1"/>
  <c r="AU87" i="3"/>
  <c r="AV87" i="3" s="1"/>
  <c r="C84" i="10" s="1"/>
  <c r="AW87" i="3"/>
  <c r="F88" i="3"/>
  <c r="G87" i="3"/>
  <c r="BB87" i="3"/>
  <c r="D83" i="10"/>
  <c r="H86" i="3"/>
  <c r="I86" i="3" s="1"/>
  <c r="AX86" i="3"/>
  <c r="I83" i="10"/>
  <c r="J85" i="3"/>
  <c r="V82" i="3"/>
  <c r="Z82" i="3" s="1"/>
  <c r="M79" i="10" s="1"/>
  <c r="W82" i="3"/>
  <c r="T82" i="3"/>
  <c r="X82" i="3"/>
  <c r="U82" i="3"/>
  <c r="Y82" i="3" s="1"/>
  <c r="L79" i="10" s="1"/>
  <c r="Q83" i="3"/>
  <c r="K80" i="10" s="1"/>
  <c r="AO83" i="3"/>
  <c r="AP83" i="3" s="1"/>
  <c r="R83" i="3"/>
  <c r="S83" i="3" s="1"/>
  <c r="AB83" i="3"/>
  <c r="O80" i="10" s="1"/>
  <c r="AI83" i="3"/>
  <c r="AJ83" i="3" s="1"/>
  <c r="AA83" i="3"/>
  <c r="N80" i="10" s="1"/>
  <c r="AC83" i="3"/>
  <c r="AD83" i="3" s="1"/>
  <c r="H80" i="10"/>
  <c r="AL82" i="3"/>
  <c r="AN82" i="3"/>
  <c r="V79" i="10" s="1"/>
  <c r="AM82" i="3"/>
  <c r="U79" i="10" s="1"/>
  <c r="AK82" i="3"/>
  <c r="AZ81" i="3"/>
  <c r="R78" i="10" s="1"/>
  <c r="AY81" i="3"/>
  <c r="Q78" i="10" s="1"/>
  <c r="P78" i="10"/>
  <c r="E80" i="10"/>
  <c r="M83" i="3"/>
  <c r="F80" i="10" s="1"/>
  <c r="P83" i="3"/>
  <c r="J80" i="10" s="1"/>
  <c r="N83" i="3"/>
  <c r="G80" i="10" s="1"/>
  <c r="O84" i="3"/>
  <c r="K84" i="3"/>
  <c r="L84" i="3" s="1"/>
  <c r="AE83" i="3" l="1"/>
  <c r="AF83" i="3"/>
  <c r="AH83" i="3"/>
  <c r="T80" i="10" s="1"/>
  <c r="AG83" i="3"/>
  <c r="S80" i="10" s="1"/>
  <c r="J86" i="3"/>
  <c r="AZ82" i="3"/>
  <c r="R79" i="10" s="1"/>
  <c r="AY82" i="3"/>
  <c r="Q79" i="10" s="1"/>
  <c r="P79" i="10"/>
  <c r="N84" i="3"/>
  <c r="G81" i="10" s="1"/>
  <c r="P84" i="3"/>
  <c r="J81" i="10" s="1"/>
  <c r="E81" i="10"/>
  <c r="M84" i="3"/>
  <c r="F81" i="10" s="1"/>
  <c r="AM83" i="3"/>
  <c r="U80" i="10" s="1"/>
  <c r="AK83" i="3"/>
  <c r="AL83" i="3"/>
  <c r="AN83" i="3"/>
  <c r="V80" i="10" s="1"/>
  <c r="H87" i="3"/>
  <c r="I87" i="3" s="1"/>
  <c r="D84" i="10"/>
  <c r="W83" i="3"/>
  <c r="T83" i="3"/>
  <c r="X83" i="3"/>
  <c r="U83" i="3"/>
  <c r="Y83" i="3" s="1"/>
  <c r="L80" i="10" s="1"/>
  <c r="V83" i="3"/>
  <c r="Z83" i="3" s="1"/>
  <c r="M80" i="10" s="1"/>
  <c r="AU88" i="3"/>
  <c r="AV88" i="3" s="1"/>
  <c r="C85" i="10" s="1"/>
  <c r="AW88" i="3"/>
  <c r="F89" i="3"/>
  <c r="G88" i="3"/>
  <c r="BB88" i="3"/>
  <c r="Q84" i="3"/>
  <c r="K81" i="10" s="1"/>
  <c r="AC84" i="3"/>
  <c r="AD84" i="3" s="1"/>
  <c r="R84" i="3"/>
  <c r="S84" i="3" s="1"/>
  <c r="AB84" i="3"/>
  <c r="O81" i="10" s="1"/>
  <c r="AI84" i="3"/>
  <c r="AJ84" i="3" s="1"/>
  <c r="AA84" i="3"/>
  <c r="N81" i="10" s="1"/>
  <c r="AO84" i="3"/>
  <c r="AP84" i="3" s="1"/>
  <c r="H81" i="10"/>
  <c r="AX87" i="3"/>
  <c r="I84" i="10"/>
  <c r="AS83" i="3"/>
  <c r="W80" i="10" s="1"/>
  <c r="AT83" i="3"/>
  <c r="X80" i="10" s="1"/>
  <c r="AQ83" i="3"/>
  <c r="AR83" i="3"/>
  <c r="O85" i="3"/>
  <c r="K85" i="3"/>
  <c r="L85" i="3" s="1"/>
  <c r="O86" i="3" l="1"/>
  <c r="K86" i="3"/>
  <c r="L86" i="3" s="1"/>
  <c r="Q85" i="3"/>
  <c r="K82" i="10" s="1"/>
  <c r="AC85" i="3"/>
  <c r="AD85" i="3" s="1"/>
  <c r="R85" i="3"/>
  <c r="S85" i="3" s="1"/>
  <c r="AB85" i="3"/>
  <c r="O82" i="10" s="1"/>
  <c r="AI85" i="3"/>
  <c r="AJ85" i="3" s="1"/>
  <c r="AA85" i="3"/>
  <c r="N82" i="10" s="1"/>
  <c r="AO85" i="3"/>
  <c r="AP85" i="3" s="1"/>
  <c r="H82" i="10"/>
  <c r="E82" i="10"/>
  <c r="M85" i="3"/>
  <c r="F82" i="10" s="1"/>
  <c r="P85" i="3"/>
  <c r="J82" i="10" s="1"/>
  <c r="N85" i="3"/>
  <c r="G82" i="10" s="1"/>
  <c r="H88" i="3"/>
  <c r="I88" i="3" s="1"/>
  <c r="D85" i="10"/>
  <c r="AX88" i="3"/>
  <c r="I85" i="10"/>
  <c r="J87" i="3"/>
  <c r="T84" i="3"/>
  <c r="X84" i="3"/>
  <c r="U84" i="3"/>
  <c r="Y84" i="3" s="1"/>
  <c r="L81" i="10" s="1"/>
  <c r="V84" i="3"/>
  <c r="Z84" i="3" s="1"/>
  <c r="M81" i="10" s="1"/>
  <c r="W84" i="3"/>
  <c r="AE84" i="3"/>
  <c r="AF84" i="3"/>
  <c r="AG84" i="3"/>
  <c r="S81" i="10" s="1"/>
  <c r="AH84" i="3"/>
  <c r="T81" i="10" s="1"/>
  <c r="AZ83" i="3"/>
  <c r="R80" i="10" s="1"/>
  <c r="AY83" i="3"/>
  <c r="Q80" i="10" s="1"/>
  <c r="P80" i="10"/>
  <c r="AT84" i="3"/>
  <c r="X81" i="10" s="1"/>
  <c r="AQ84" i="3"/>
  <c r="AR84" i="3"/>
  <c r="AS84" i="3"/>
  <c r="W81" i="10" s="1"/>
  <c r="G89" i="3"/>
  <c r="BB89" i="3"/>
  <c r="AU89" i="3"/>
  <c r="AV89" i="3" s="1"/>
  <c r="C86" i="10" s="1"/>
  <c r="AW89" i="3"/>
  <c r="F90" i="3"/>
  <c r="AL84" i="3"/>
  <c r="AN84" i="3"/>
  <c r="V81" i="10" s="1"/>
  <c r="AM84" i="3"/>
  <c r="U81" i="10" s="1"/>
  <c r="AK84" i="3"/>
  <c r="J88" i="3" l="1"/>
  <c r="AM85" i="3"/>
  <c r="U82" i="10" s="1"/>
  <c r="AN85" i="3"/>
  <c r="V82" i="10" s="1"/>
  <c r="AK85" i="3"/>
  <c r="AL85" i="3"/>
  <c r="H89" i="3"/>
  <c r="I89" i="3" s="1"/>
  <c r="D86" i="10"/>
  <c r="AY84" i="3"/>
  <c r="Q81" i="10" s="1"/>
  <c r="P81" i="10"/>
  <c r="AZ84" i="3"/>
  <c r="R81" i="10" s="1"/>
  <c r="U85" i="3"/>
  <c r="Y85" i="3" s="1"/>
  <c r="L82" i="10" s="1"/>
  <c r="V85" i="3"/>
  <c r="Z85" i="3" s="1"/>
  <c r="M82" i="10" s="1"/>
  <c r="W85" i="3"/>
  <c r="T85" i="3"/>
  <c r="X85" i="3"/>
  <c r="AH85" i="3"/>
  <c r="T82" i="10" s="1"/>
  <c r="AG85" i="3"/>
  <c r="S82" i="10" s="1"/>
  <c r="AE85" i="3"/>
  <c r="AF85" i="3"/>
  <c r="P86" i="3"/>
  <c r="J83" i="10" s="1"/>
  <c r="M86" i="3"/>
  <c r="F83" i="10" s="1"/>
  <c r="N86" i="3"/>
  <c r="G83" i="10" s="1"/>
  <c r="E83" i="10"/>
  <c r="AX89" i="3"/>
  <c r="I86" i="10"/>
  <c r="O87" i="3"/>
  <c r="K87" i="3"/>
  <c r="L87" i="3" s="1"/>
  <c r="AW90" i="3"/>
  <c r="F91" i="3"/>
  <c r="G90" i="3"/>
  <c r="BB90" i="3"/>
  <c r="AU90" i="3"/>
  <c r="AV90" i="3" s="1"/>
  <c r="C87" i="10" s="1"/>
  <c r="AS85" i="3"/>
  <c r="W82" i="10" s="1"/>
  <c r="AQ85" i="3"/>
  <c r="AR85" i="3"/>
  <c r="AT85" i="3"/>
  <c r="X82" i="10" s="1"/>
  <c r="R86" i="3"/>
  <c r="S86" i="3" s="1"/>
  <c r="AB86" i="3"/>
  <c r="O83" i="10" s="1"/>
  <c r="AI86" i="3"/>
  <c r="AJ86" i="3" s="1"/>
  <c r="AA86" i="3"/>
  <c r="N83" i="10" s="1"/>
  <c r="AC86" i="3"/>
  <c r="AD86" i="3" s="1"/>
  <c r="H83" i="10"/>
  <c r="Q86" i="3"/>
  <c r="K83" i="10" s="1"/>
  <c r="AO86" i="3"/>
  <c r="AP86" i="3" s="1"/>
  <c r="H90" i="3" l="1"/>
  <c r="I90" i="3" s="1"/>
  <c r="D87" i="10"/>
  <c r="P82" i="10"/>
  <c r="AZ85" i="3"/>
  <c r="R82" i="10" s="1"/>
  <c r="AY85" i="3"/>
  <c r="Q82" i="10" s="1"/>
  <c r="J89" i="3"/>
  <c r="AL86" i="3"/>
  <c r="AN86" i="3"/>
  <c r="V83" i="10" s="1"/>
  <c r="AM86" i="3"/>
  <c r="U83" i="10" s="1"/>
  <c r="AK86" i="3"/>
  <c r="W86" i="3"/>
  <c r="T86" i="3"/>
  <c r="X86" i="3"/>
  <c r="U86" i="3"/>
  <c r="Y86" i="3" s="1"/>
  <c r="L83" i="10" s="1"/>
  <c r="V86" i="3"/>
  <c r="Z86" i="3" s="1"/>
  <c r="M83" i="10" s="1"/>
  <c r="BB91" i="3"/>
  <c r="AU91" i="3"/>
  <c r="AV91" i="3" s="1"/>
  <c r="C88" i="10" s="1"/>
  <c r="AW91" i="3"/>
  <c r="F92" i="3"/>
  <c r="G91" i="3"/>
  <c r="AX90" i="3"/>
  <c r="I87" i="10"/>
  <c r="N87" i="3"/>
  <c r="G84" i="10" s="1"/>
  <c r="E84" i="10"/>
  <c r="M87" i="3"/>
  <c r="F84" i="10" s="1"/>
  <c r="P87" i="3"/>
  <c r="J84" i="10" s="1"/>
  <c r="AE86" i="3"/>
  <c r="AF86" i="3"/>
  <c r="AH86" i="3"/>
  <c r="T83" i="10" s="1"/>
  <c r="AG86" i="3"/>
  <c r="S83" i="10" s="1"/>
  <c r="AS86" i="3"/>
  <c r="W83" i="10" s="1"/>
  <c r="AQ86" i="3"/>
  <c r="AR86" i="3"/>
  <c r="AT86" i="3"/>
  <c r="X83" i="10" s="1"/>
  <c r="AC87" i="3"/>
  <c r="AD87" i="3" s="1"/>
  <c r="H84" i="10"/>
  <c r="Q87" i="3"/>
  <c r="K84" i="10" s="1"/>
  <c r="AI87" i="3"/>
  <c r="AJ87" i="3" s="1"/>
  <c r="R87" i="3"/>
  <c r="S87" i="3" s="1"/>
  <c r="AB87" i="3"/>
  <c r="O84" i="10" s="1"/>
  <c r="AO87" i="3"/>
  <c r="AP87" i="3" s="1"/>
  <c r="AA87" i="3"/>
  <c r="N84" i="10" s="1"/>
  <c r="O88" i="3"/>
  <c r="K88" i="3"/>
  <c r="L88" i="3" s="1"/>
  <c r="O89" i="3" l="1"/>
  <c r="K89" i="3"/>
  <c r="L89" i="3" s="1"/>
  <c r="W87" i="3"/>
  <c r="T87" i="3"/>
  <c r="X87" i="3"/>
  <c r="U87" i="3"/>
  <c r="Y87" i="3" s="1"/>
  <c r="L84" i="10" s="1"/>
  <c r="V87" i="3"/>
  <c r="Z87" i="3" s="1"/>
  <c r="M84" i="10" s="1"/>
  <c r="P88" i="3"/>
  <c r="J85" i="10" s="1"/>
  <c r="M88" i="3"/>
  <c r="F85" i="10" s="1"/>
  <c r="N88" i="3"/>
  <c r="G85" i="10" s="1"/>
  <c r="E85" i="10"/>
  <c r="H91" i="3"/>
  <c r="I91" i="3" s="1"/>
  <c r="D88" i="10"/>
  <c r="AZ86" i="3"/>
  <c r="R83" i="10" s="1"/>
  <c r="AY86" i="3"/>
  <c r="Q83" i="10" s="1"/>
  <c r="P83" i="10"/>
  <c r="AM87" i="3"/>
  <c r="U84" i="10" s="1"/>
  <c r="AK87" i="3"/>
  <c r="AL87" i="3"/>
  <c r="AN87" i="3"/>
  <c r="V84" i="10" s="1"/>
  <c r="AI88" i="3"/>
  <c r="AJ88" i="3" s="1"/>
  <c r="R88" i="3"/>
  <c r="S88" i="3" s="1"/>
  <c r="AB88" i="3"/>
  <c r="O85" i="10" s="1"/>
  <c r="AO88" i="3"/>
  <c r="AP88" i="3" s="1"/>
  <c r="AA88" i="3"/>
  <c r="N85" i="10" s="1"/>
  <c r="AC88" i="3"/>
  <c r="AD88" i="3" s="1"/>
  <c r="H85" i="10"/>
  <c r="Q88" i="3"/>
  <c r="K85" i="10" s="1"/>
  <c r="AE87" i="3"/>
  <c r="AF87" i="3"/>
  <c r="AH87" i="3"/>
  <c r="T84" i="10" s="1"/>
  <c r="AG87" i="3"/>
  <c r="S84" i="10" s="1"/>
  <c r="BB92" i="3"/>
  <c r="AW92" i="3"/>
  <c r="F93" i="3"/>
  <c r="G92" i="3"/>
  <c r="AU92" i="3"/>
  <c r="AV92" i="3" s="1"/>
  <c r="C89" i="10" s="1"/>
  <c r="AX91" i="3"/>
  <c r="I88" i="10"/>
  <c r="AS87" i="3"/>
  <c r="W84" i="10" s="1"/>
  <c r="AQ87" i="3"/>
  <c r="AR87" i="3"/>
  <c r="AT87" i="3"/>
  <c r="X84" i="10" s="1"/>
  <c r="J90" i="3"/>
  <c r="AQ88" i="3" l="1"/>
  <c r="AR88" i="3"/>
  <c r="AT88" i="3"/>
  <c r="X85" i="10" s="1"/>
  <c r="AS88" i="3"/>
  <c r="W85" i="10" s="1"/>
  <c r="AL88" i="3"/>
  <c r="AM88" i="3"/>
  <c r="U85" i="10" s="1"/>
  <c r="AN88" i="3"/>
  <c r="V85" i="10" s="1"/>
  <c r="AK88" i="3"/>
  <c r="O90" i="3"/>
  <c r="K90" i="3"/>
  <c r="L90" i="3" s="1"/>
  <c r="J91" i="3"/>
  <c r="AY87" i="3"/>
  <c r="Q84" i="10" s="1"/>
  <c r="P84" i="10"/>
  <c r="AZ87" i="3"/>
  <c r="R84" i="10" s="1"/>
  <c r="D89" i="10"/>
  <c r="H92" i="3"/>
  <c r="I92" i="3" s="1"/>
  <c r="F94" i="3"/>
  <c r="G93" i="3"/>
  <c r="BB93" i="3"/>
  <c r="AU93" i="3"/>
  <c r="AV93" i="3" s="1"/>
  <c r="C90" i="10" s="1"/>
  <c r="AW93" i="3"/>
  <c r="V88" i="3"/>
  <c r="Z88" i="3" s="1"/>
  <c r="M85" i="10" s="1"/>
  <c r="W88" i="3"/>
  <c r="T88" i="3"/>
  <c r="X88" i="3"/>
  <c r="U88" i="3"/>
  <c r="Y88" i="3" s="1"/>
  <c r="L85" i="10" s="1"/>
  <c r="AH88" i="3"/>
  <c r="T85" i="10" s="1"/>
  <c r="AG88" i="3"/>
  <c r="S85" i="10" s="1"/>
  <c r="AE88" i="3"/>
  <c r="AF88" i="3"/>
  <c r="N89" i="3"/>
  <c r="G86" i="10" s="1"/>
  <c r="E86" i="10"/>
  <c r="M89" i="3"/>
  <c r="F86" i="10" s="1"/>
  <c r="P89" i="3"/>
  <c r="J86" i="10" s="1"/>
  <c r="AX92" i="3"/>
  <c r="I89" i="10"/>
  <c r="AI89" i="3"/>
  <c r="AJ89" i="3" s="1"/>
  <c r="R89" i="3"/>
  <c r="S89" i="3" s="1"/>
  <c r="AB89" i="3"/>
  <c r="O86" i="10" s="1"/>
  <c r="AO89" i="3"/>
  <c r="AP89" i="3" s="1"/>
  <c r="AA89" i="3"/>
  <c r="N86" i="10" s="1"/>
  <c r="AC89" i="3"/>
  <c r="AD89" i="3" s="1"/>
  <c r="H86" i="10"/>
  <c r="Q89" i="3"/>
  <c r="K86" i="10" s="1"/>
  <c r="AX93" i="3" l="1"/>
  <c r="I90" i="10"/>
  <c r="AM89" i="3"/>
  <c r="U86" i="10" s="1"/>
  <c r="AK89" i="3"/>
  <c r="AL89" i="3"/>
  <c r="AN89" i="3"/>
  <c r="V86" i="10" s="1"/>
  <c r="O91" i="3"/>
  <c r="K91" i="3"/>
  <c r="L91" i="3" s="1"/>
  <c r="U89" i="3"/>
  <c r="Y89" i="3" s="1"/>
  <c r="L86" i="10" s="1"/>
  <c r="V89" i="3"/>
  <c r="Z89" i="3" s="1"/>
  <c r="M86" i="10" s="1"/>
  <c r="W89" i="3"/>
  <c r="T89" i="3"/>
  <c r="X89" i="3"/>
  <c r="H93" i="3"/>
  <c r="I93" i="3" s="1"/>
  <c r="D90" i="10"/>
  <c r="BB94" i="3"/>
  <c r="AU94" i="3"/>
  <c r="AV94" i="3" s="1"/>
  <c r="C91" i="10" s="1"/>
  <c r="AW94" i="3"/>
  <c r="F95" i="3"/>
  <c r="G94" i="3"/>
  <c r="E87" i="10"/>
  <c r="P90" i="3"/>
  <c r="J87" i="10" s="1"/>
  <c r="M90" i="3"/>
  <c r="F87" i="10" s="1"/>
  <c r="N90" i="3"/>
  <c r="G87" i="10" s="1"/>
  <c r="AE89" i="3"/>
  <c r="AF89" i="3"/>
  <c r="AG89" i="3"/>
  <c r="S86" i="10" s="1"/>
  <c r="AH89" i="3"/>
  <c r="T86" i="10" s="1"/>
  <c r="AS89" i="3"/>
  <c r="W86" i="10" s="1"/>
  <c r="AT89" i="3"/>
  <c r="X86" i="10" s="1"/>
  <c r="AQ89" i="3"/>
  <c r="AR89" i="3"/>
  <c r="AZ88" i="3"/>
  <c r="R85" i="10" s="1"/>
  <c r="AY88" i="3"/>
  <c r="Q85" i="10" s="1"/>
  <c r="P85" i="10"/>
  <c r="J92" i="3"/>
  <c r="R90" i="3"/>
  <c r="S90" i="3" s="1"/>
  <c r="AB90" i="3"/>
  <c r="O87" i="10" s="1"/>
  <c r="AO90" i="3"/>
  <c r="AP90" i="3" s="1"/>
  <c r="AA90" i="3"/>
  <c r="N87" i="10" s="1"/>
  <c r="AC90" i="3"/>
  <c r="AD90" i="3" s="1"/>
  <c r="Q90" i="3"/>
  <c r="K87" i="10" s="1"/>
  <c r="AI90" i="3"/>
  <c r="AJ90" i="3" s="1"/>
  <c r="H87" i="10"/>
  <c r="P91" i="3" l="1"/>
  <c r="J88" i="10" s="1"/>
  <c r="N91" i="3"/>
  <c r="G88" i="10" s="1"/>
  <c r="E88" i="10"/>
  <c r="M91" i="3"/>
  <c r="F88" i="10" s="1"/>
  <c r="R91" i="3"/>
  <c r="S91" i="3" s="1"/>
  <c r="AB91" i="3"/>
  <c r="O88" i="10" s="1"/>
  <c r="AI91" i="3"/>
  <c r="AJ91" i="3" s="1"/>
  <c r="AA91" i="3"/>
  <c r="N88" i="10" s="1"/>
  <c r="AO91" i="3"/>
  <c r="AP91" i="3" s="1"/>
  <c r="H88" i="10"/>
  <c r="Q91" i="3"/>
  <c r="K88" i="10" s="1"/>
  <c r="AC91" i="3"/>
  <c r="AD91" i="3" s="1"/>
  <c r="T90" i="3"/>
  <c r="X90" i="3"/>
  <c r="U90" i="3"/>
  <c r="Y90" i="3" s="1"/>
  <c r="L87" i="10" s="1"/>
  <c r="V90" i="3"/>
  <c r="Z90" i="3" s="1"/>
  <c r="M87" i="10" s="1"/>
  <c r="W90" i="3"/>
  <c r="J93" i="3"/>
  <c r="H94" i="3"/>
  <c r="I94" i="3" s="1"/>
  <c r="D91" i="10"/>
  <c r="P86" i="10"/>
  <c r="AZ89" i="3"/>
  <c r="R86" i="10" s="1"/>
  <c r="AY89" i="3"/>
  <c r="Q86" i="10" s="1"/>
  <c r="AR90" i="3"/>
  <c r="AT90" i="3"/>
  <c r="X87" i="10" s="1"/>
  <c r="AS90" i="3"/>
  <c r="W87" i="10" s="1"/>
  <c r="AQ90" i="3"/>
  <c r="AK90" i="3"/>
  <c r="AL90" i="3"/>
  <c r="AN90" i="3"/>
  <c r="V87" i="10" s="1"/>
  <c r="AM90" i="3"/>
  <c r="U87" i="10" s="1"/>
  <c r="O92" i="3"/>
  <c r="K92" i="3"/>
  <c r="L92" i="3" s="1"/>
  <c r="AW95" i="3"/>
  <c r="F96" i="3"/>
  <c r="G95" i="3"/>
  <c r="BB95" i="3"/>
  <c r="AU95" i="3"/>
  <c r="AV95" i="3" s="1"/>
  <c r="C92" i="10" s="1"/>
  <c r="AF90" i="3"/>
  <c r="AH90" i="3"/>
  <c r="T87" i="10" s="1"/>
  <c r="AG90" i="3"/>
  <c r="S87" i="10" s="1"/>
  <c r="AE90" i="3"/>
  <c r="AX94" i="3"/>
  <c r="I91" i="10"/>
  <c r="AM91" i="3" l="1"/>
  <c r="U88" i="10" s="1"/>
  <c r="AK91" i="3"/>
  <c r="AL91" i="3"/>
  <c r="AN91" i="3"/>
  <c r="V88" i="10" s="1"/>
  <c r="V91" i="3"/>
  <c r="Z91" i="3" s="1"/>
  <c r="M88" i="10" s="1"/>
  <c r="W91" i="3"/>
  <c r="T91" i="3"/>
  <c r="X91" i="3"/>
  <c r="U91" i="3"/>
  <c r="Y91" i="3" s="1"/>
  <c r="L88" i="10" s="1"/>
  <c r="H95" i="3"/>
  <c r="I95" i="3" s="1"/>
  <c r="D92" i="10"/>
  <c r="AH91" i="3"/>
  <c r="T88" i="10" s="1"/>
  <c r="AG91" i="3"/>
  <c r="S88" i="10" s="1"/>
  <c r="AE91" i="3"/>
  <c r="AF91" i="3"/>
  <c r="I92" i="10"/>
  <c r="AX95" i="3"/>
  <c r="F97" i="3"/>
  <c r="G96" i="3"/>
  <c r="BB96" i="3"/>
  <c r="AU96" i="3"/>
  <c r="AV96" i="3" s="1"/>
  <c r="C93" i="10" s="1"/>
  <c r="AW96" i="3"/>
  <c r="M92" i="3"/>
  <c r="F89" i="10" s="1"/>
  <c r="N92" i="3"/>
  <c r="G89" i="10" s="1"/>
  <c r="E89" i="10"/>
  <c r="P92" i="3"/>
  <c r="J89" i="10" s="1"/>
  <c r="O93" i="3"/>
  <c r="K93" i="3"/>
  <c r="L93" i="3" s="1"/>
  <c r="P87" i="10"/>
  <c r="AZ90" i="3"/>
  <c r="R87" i="10" s="1"/>
  <c r="AY90" i="3"/>
  <c r="Q87" i="10" s="1"/>
  <c r="J94" i="3"/>
  <c r="AO92" i="3"/>
  <c r="AP92" i="3" s="1"/>
  <c r="Q92" i="3"/>
  <c r="K89" i="10" s="1"/>
  <c r="AC92" i="3"/>
  <c r="AD92" i="3" s="1"/>
  <c r="H89" i="10"/>
  <c r="R92" i="3"/>
  <c r="S92" i="3" s="1"/>
  <c r="AB92" i="3"/>
  <c r="O89" i="10" s="1"/>
  <c r="AI92" i="3"/>
  <c r="AJ92" i="3" s="1"/>
  <c r="AA92" i="3"/>
  <c r="N89" i="10" s="1"/>
  <c r="AT91" i="3"/>
  <c r="X88" i="10" s="1"/>
  <c r="AS91" i="3"/>
  <c r="W88" i="10" s="1"/>
  <c r="AQ91" i="3"/>
  <c r="AR91" i="3"/>
  <c r="O94" i="3" l="1"/>
  <c r="K94" i="3"/>
  <c r="L94" i="3" s="1"/>
  <c r="AY91" i="3"/>
  <c r="Q88" i="10" s="1"/>
  <c r="P88" i="10"/>
  <c r="AZ91" i="3"/>
  <c r="R88" i="10" s="1"/>
  <c r="AX96" i="3"/>
  <c r="I93" i="10"/>
  <c r="AL92" i="3"/>
  <c r="AN92" i="3"/>
  <c r="V89" i="10" s="1"/>
  <c r="AM92" i="3"/>
  <c r="U89" i="10" s="1"/>
  <c r="AK92" i="3"/>
  <c r="T92" i="3"/>
  <c r="X92" i="3"/>
  <c r="U92" i="3"/>
  <c r="Y92" i="3" s="1"/>
  <c r="L89" i="10" s="1"/>
  <c r="V92" i="3"/>
  <c r="Z92" i="3" s="1"/>
  <c r="M89" i="10" s="1"/>
  <c r="W92" i="3"/>
  <c r="H96" i="3"/>
  <c r="I96" i="3" s="1"/>
  <c r="D93" i="10"/>
  <c r="AG92" i="3"/>
  <c r="S89" i="10" s="1"/>
  <c r="AH92" i="3"/>
  <c r="T89" i="10" s="1"/>
  <c r="AE92" i="3"/>
  <c r="AF92" i="3"/>
  <c r="R93" i="3"/>
  <c r="S93" i="3" s="1"/>
  <c r="AB93" i="3"/>
  <c r="O90" i="10" s="1"/>
  <c r="AI93" i="3"/>
  <c r="AJ93" i="3" s="1"/>
  <c r="AA93" i="3"/>
  <c r="N90" i="10" s="1"/>
  <c r="AC93" i="3"/>
  <c r="AD93" i="3" s="1"/>
  <c r="H90" i="10"/>
  <c r="Q93" i="3"/>
  <c r="K90" i="10" s="1"/>
  <c r="AO93" i="3"/>
  <c r="AP93" i="3" s="1"/>
  <c r="AT92" i="3"/>
  <c r="X89" i="10" s="1"/>
  <c r="AQ92" i="3"/>
  <c r="AR92" i="3"/>
  <c r="AS92" i="3"/>
  <c r="W89" i="10" s="1"/>
  <c r="G97" i="3"/>
  <c r="BB97" i="3"/>
  <c r="AU97" i="3"/>
  <c r="AV97" i="3" s="1"/>
  <c r="C94" i="10" s="1"/>
  <c r="AW97" i="3"/>
  <c r="F98" i="3"/>
  <c r="J95" i="3"/>
  <c r="P93" i="3"/>
  <c r="J90" i="10" s="1"/>
  <c r="N93" i="3"/>
  <c r="G90" i="10" s="1"/>
  <c r="E90" i="10"/>
  <c r="M93" i="3"/>
  <c r="F90" i="10" s="1"/>
  <c r="AX97" i="3" l="1"/>
  <c r="I94" i="10"/>
  <c r="AZ92" i="3"/>
  <c r="R89" i="10" s="1"/>
  <c r="AY92" i="3"/>
  <c r="Q89" i="10" s="1"/>
  <c r="P89" i="10"/>
  <c r="W93" i="3"/>
  <c r="T93" i="3"/>
  <c r="X93" i="3"/>
  <c r="U93" i="3"/>
  <c r="Y93" i="3" s="1"/>
  <c r="L90" i="10" s="1"/>
  <c r="V93" i="3"/>
  <c r="Z93" i="3" s="1"/>
  <c r="M90" i="10" s="1"/>
  <c r="AW98" i="3"/>
  <c r="F99" i="3"/>
  <c r="G98" i="3"/>
  <c r="BB98" i="3"/>
  <c r="AU98" i="3"/>
  <c r="AV98" i="3" s="1"/>
  <c r="C95" i="10" s="1"/>
  <c r="AT93" i="3"/>
  <c r="X90" i="10" s="1"/>
  <c r="AS93" i="3"/>
  <c r="W90" i="10" s="1"/>
  <c r="AR93" i="3"/>
  <c r="AQ93" i="3"/>
  <c r="AH93" i="3"/>
  <c r="T90" i="10" s="1"/>
  <c r="AG93" i="3"/>
  <c r="S90" i="10" s="1"/>
  <c r="AE93" i="3"/>
  <c r="AF93" i="3"/>
  <c r="E91" i="10"/>
  <c r="P94" i="3"/>
  <c r="J91" i="10" s="1"/>
  <c r="M94" i="3"/>
  <c r="F91" i="10" s="1"/>
  <c r="N94" i="3"/>
  <c r="G91" i="10" s="1"/>
  <c r="D94" i="10"/>
  <c r="H97" i="3"/>
  <c r="I97" i="3" s="1"/>
  <c r="O95" i="3"/>
  <c r="K95" i="3"/>
  <c r="L95" i="3" s="1"/>
  <c r="AN93" i="3"/>
  <c r="V90" i="10" s="1"/>
  <c r="AK93" i="3"/>
  <c r="AL93" i="3"/>
  <c r="AM93" i="3"/>
  <c r="U90" i="10" s="1"/>
  <c r="J96" i="3"/>
  <c r="AO94" i="3"/>
  <c r="AP94" i="3" s="1"/>
  <c r="H91" i="10"/>
  <c r="Q94" i="3"/>
  <c r="K91" i="10" s="1"/>
  <c r="AC94" i="3"/>
  <c r="AD94" i="3" s="1"/>
  <c r="R94" i="3"/>
  <c r="S94" i="3" s="1"/>
  <c r="AB94" i="3"/>
  <c r="O91" i="10" s="1"/>
  <c r="AI94" i="3"/>
  <c r="AJ94" i="3" s="1"/>
  <c r="AA94" i="3"/>
  <c r="N91" i="10" s="1"/>
  <c r="P90" i="10" l="1"/>
  <c r="AZ93" i="3"/>
  <c r="R90" i="10" s="1"/>
  <c r="AY93" i="3"/>
  <c r="Q90" i="10" s="1"/>
  <c r="AS94" i="3"/>
  <c r="W91" i="10" s="1"/>
  <c r="AQ94" i="3"/>
  <c r="AT94" i="3"/>
  <c r="X91" i="10" s="1"/>
  <c r="AR94" i="3"/>
  <c r="J97" i="3"/>
  <c r="H98" i="3"/>
  <c r="I98" i="3" s="1"/>
  <c r="D95" i="10"/>
  <c r="AK94" i="3"/>
  <c r="AL94" i="3"/>
  <c r="AN94" i="3"/>
  <c r="V91" i="10" s="1"/>
  <c r="AM94" i="3"/>
  <c r="U91" i="10" s="1"/>
  <c r="K96" i="3"/>
  <c r="L96" i="3" s="1"/>
  <c r="O96" i="3"/>
  <c r="AW99" i="3"/>
  <c r="AU99" i="3"/>
  <c r="AV99" i="3" s="1"/>
  <c r="C96" i="10" s="1"/>
  <c r="F100" i="3"/>
  <c r="G99" i="3"/>
  <c r="BB99" i="3"/>
  <c r="AX98" i="3"/>
  <c r="I95" i="10"/>
  <c r="AC95" i="3"/>
  <c r="AD95" i="3" s="1"/>
  <c r="H92" i="10"/>
  <c r="Q95" i="3"/>
  <c r="K92" i="10" s="1"/>
  <c r="AI95" i="3"/>
  <c r="AJ95" i="3" s="1"/>
  <c r="AO95" i="3"/>
  <c r="AP95" i="3" s="1"/>
  <c r="AB95" i="3"/>
  <c r="O92" i="10" s="1"/>
  <c r="AA95" i="3"/>
  <c r="N92" i="10" s="1"/>
  <c r="R95" i="3"/>
  <c r="S95" i="3" s="1"/>
  <c r="W94" i="3"/>
  <c r="T94" i="3"/>
  <c r="X94" i="3"/>
  <c r="U94" i="3"/>
  <c r="Y94" i="3" s="1"/>
  <c r="L91" i="10" s="1"/>
  <c r="V94" i="3"/>
  <c r="Z94" i="3" s="1"/>
  <c r="M91" i="10" s="1"/>
  <c r="P95" i="3"/>
  <c r="J92" i="10" s="1"/>
  <c r="N95" i="3"/>
  <c r="G92" i="10" s="1"/>
  <c r="E92" i="10"/>
  <c r="M95" i="3"/>
  <c r="F92" i="10" s="1"/>
  <c r="AH94" i="3"/>
  <c r="T91" i="10" s="1"/>
  <c r="AG94" i="3"/>
  <c r="S91" i="10" s="1"/>
  <c r="AE94" i="3"/>
  <c r="AF94" i="3"/>
  <c r="N96" i="3" l="1"/>
  <c r="G93" i="10" s="1"/>
  <c r="E93" i="10"/>
  <c r="P96" i="3"/>
  <c r="J93" i="10" s="1"/>
  <c r="M96" i="3"/>
  <c r="F93" i="10" s="1"/>
  <c r="O97" i="3"/>
  <c r="K97" i="3"/>
  <c r="L97" i="3" s="1"/>
  <c r="H99" i="3"/>
  <c r="I99" i="3" s="1"/>
  <c r="D96" i="10"/>
  <c r="U95" i="3"/>
  <c r="Y95" i="3" s="1"/>
  <c r="L92" i="10" s="1"/>
  <c r="V95" i="3"/>
  <c r="Z95" i="3" s="1"/>
  <c r="M92" i="10" s="1"/>
  <c r="T95" i="3"/>
  <c r="W95" i="3"/>
  <c r="X95" i="3"/>
  <c r="AL95" i="3"/>
  <c r="AN95" i="3"/>
  <c r="V92" i="10" s="1"/>
  <c r="AM95" i="3"/>
  <c r="U92" i="10" s="1"/>
  <c r="AK95" i="3"/>
  <c r="G100" i="3"/>
  <c r="AU100" i="3"/>
  <c r="AV100" i="3" s="1"/>
  <c r="C97" i="10" s="1"/>
  <c r="F101" i="3"/>
  <c r="BB100" i="3"/>
  <c r="AW100" i="3"/>
  <c r="AQ95" i="3"/>
  <c r="AR95" i="3"/>
  <c r="AT95" i="3"/>
  <c r="X92" i="10" s="1"/>
  <c r="AS95" i="3"/>
  <c r="W92" i="10" s="1"/>
  <c r="AY94" i="3"/>
  <c r="Q91" i="10" s="1"/>
  <c r="P91" i="10"/>
  <c r="AZ94" i="3"/>
  <c r="R91" i="10" s="1"/>
  <c r="J98" i="3"/>
  <c r="AX99" i="3"/>
  <c r="I96" i="10"/>
  <c r="AH95" i="3"/>
  <c r="T92" i="10" s="1"/>
  <c r="AG95" i="3"/>
  <c r="S92" i="10" s="1"/>
  <c r="AE95" i="3"/>
  <c r="AF95" i="3"/>
  <c r="AI96" i="3"/>
  <c r="AJ96" i="3" s="1"/>
  <c r="R96" i="3"/>
  <c r="S96" i="3" s="1"/>
  <c r="AB96" i="3"/>
  <c r="O93" i="10" s="1"/>
  <c r="Q96" i="3"/>
  <c r="K93" i="10" s="1"/>
  <c r="AO96" i="3"/>
  <c r="AP96" i="3" s="1"/>
  <c r="AC96" i="3"/>
  <c r="AD96" i="3" s="1"/>
  <c r="AA96" i="3"/>
  <c r="N93" i="10" s="1"/>
  <c r="H93" i="10"/>
  <c r="O98" i="3" l="1"/>
  <c r="K98" i="3"/>
  <c r="L98" i="3" s="1"/>
  <c r="J99" i="3"/>
  <c r="AX100" i="3"/>
  <c r="I97" i="10"/>
  <c r="P97" i="3"/>
  <c r="J94" i="10" s="1"/>
  <c r="N97" i="3"/>
  <c r="G94" i="10" s="1"/>
  <c r="E94" i="10"/>
  <c r="M97" i="3"/>
  <c r="F94" i="10" s="1"/>
  <c r="R97" i="3"/>
  <c r="S97" i="3" s="1"/>
  <c r="AB97" i="3"/>
  <c r="O94" i="10" s="1"/>
  <c r="AO97" i="3"/>
  <c r="AP97" i="3" s="1"/>
  <c r="AA97" i="3"/>
  <c r="N94" i="10" s="1"/>
  <c r="AC97" i="3"/>
  <c r="AD97" i="3" s="1"/>
  <c r="AI97" i="3"/>
  <c r="AJ97" i="3" s="1"/>
  <c r="H94" i="10"/>
  <c r="Q97" i="3"/>
  <c r="K94" i="10" s="1"/>
  <c r="BB101" i="3"/>
  <c r="AU101" i="3"/>
  <c r="AV101" i="3" s="1"/>
  <c r="C98" i="10" s="1"/>
  <c r="F102" i="3"/>
  <c r="G101" i="3"/>
  <c r="AW101" i="3"/>
  <c r="T96" i="3"/>
  <c r="U96" i="3"/>
  <c r="Y96" i="3" s="1"/>
  <c r="L93" i="10" s="1"/>
  <c r="V96" i="3"/>
  <c r="Z96" i="3" s="1"/>
  <c r="M93" i="10" s="1"/>
  <c r="W96" i="3"/>
  <c r="X96" i="3"/>
  <c r="AY95" i="3"/>
  <c r="Q92" i="10" s="1"/>
  <c r="AZ95" i="3"/>
  <c r="R92" i="10" s="1"/>
  <c r="P92" i="10"/>
  <c r="AQ96" i="3"/>
  <c r="AT96" i="3"/>
  <c r="X93" i="10" s="1"/>
  <c r="AS96" i="3"/>
  <c r="W93" i="10" s="1"/>
  <c r="AR96" i="3"/>
  <c r="H100" i="3"/>
  <c r="I100" i="3" s="1"/>
  <c r="D97" i="10"/>
  <c r="AN96" i="3"/>
  <c r="V93" i="10" s="1"/>
  <c r="AK96" i="3"/>
  <c r="AM96" i="3"/>
  <c r="U93" i="10" s="1"/>
  <c r="AL96" i="3"/>
  <c r="AE96" i="3"/>
  <c r="AF96" i="3"/>
  <c r="AH96" i="3"/>
  <c r="T93" i="10" s="1"/>
  <c r="AG96" i="3"/>
  <c r="S93" i="10" s="1"/>
  <c r="AN97" i="3" l="1"/>
  <c r="V94" i="10" s="1"/>
  <c r="AM97" i="3"/>
  <c r="U94" i="10" s="1"/>
  <c r="AK97" i="3"/>
  <c r="AL97" i="3"/>
  <c r="AX101" i="3"/>
  <c r="I98" i="10"/>
  <c r="AE97" i="3"/>
  <c r="AF97" i="3"/>
  <c r="AH97" i="3"/>
  <c r="T94" i="10" s="1"/>
  <c r="AG97" i="3"/>
  <c r="S94" i="10" s="1"/>
  <c r="H101" i="3"/>
  <c r="I101" i="3" s="1"/>
  <c r="D98" i="10"/>
  <c r="AT97" i="3"/>
  <c r="X94" i="10" s="1"/>
  <c r="AS97" i="3"/>
  <c r="W94" i="10" s="1"/>
  <c r="AQ97" i="3"/>
  <c r="AR97" i="3"/>
  <c r="AZ96" i="3"/>
  <c r="R93" i="10" s="1"/>
  <c r="AY96" i="3"/>
  <c r="Q93" i="10" s="1"/>
  <c r="P93" i="10"/>
  <c r="T97" i="3"/>
  <c r="U97" i="3"/>
  <c r="Y97" i="3" s="1"/>
  <c r="L94" i="10" s="1"/>
  <c r="V97" i="3"/>
  <c r="Z97" i="3" s="1"/>
  <c r="M94" i="10" s="1"/>
  <c r="W97" i="3"/>
  <c r="X97" i="3"/>
  <c r="K99" i="3"/>
  <c r="L99" i="3" s="1"/>
  <c r="O99" i="3"/>
  <c r="BB102" i="3"/>
  <c r="AU102" i="3"/>
  <c r="AV102" i="3" s="1"/>
  <c r="C99" i="10" s="1"/>
  <c r="AW102" i="3"/>
  <c r="F103" i="3"/>
  <c r="G102" i="3"/>
  <c r="E95" i="10"/>
  <c r="P98" i="3"/>
  <c r="J95" i="10" s="1"/>
  <c r="M98" i="3"/>
  <c r="F95" i="10" s="1"/>
  <c r="N98" i="3"/>
  <c r="G95" i="10" s="1"/>
  <c r="J100" i="3"/>
  <c r="Q98" i="3"/>
  <c r="K95" i="10" s="1"/>
  <c r="R98" i="3"/>
  <c r="S98" i="3" s="1"/>
  <c r="AB98" i="3"/>
  <c r="O95" i="10" s="1"/>
  <c r="AO98" i="3"/>
  <c r="AP98" i="3" s="1"/>
  <c r="H95" i="10"/>
  <c r="AC98" i="3"/>
  <c r="AD98" i="3" s="1"/>
  <c r="AI98" i="3"/>
  <c r="AJ98" i="3" s="1"/>
  <c r="AA98" i="3"/>
  <c r="N95" i="10" s="1"/>
  <c r="H102" i="3" l="1"/>
  <c r="I102" i="3" s="1"/>
  <c r="D99" i="10"/>
  <c r="AX102" i="3"/>
  <c r="I99" i="10"/>
  <c r="AZ97" i="3"/>
  <c r="R94" i="10" s="1"/>
  <c r="AY97" i="3"/>
  <c r="Q94" i="10" s="1"/>
  <c r="P94" i="10"/>
  <c r="O100" i="3"/>
  <c r="K100" i="3"/>
  <c r="L100" i="3" s="1"/>
  <c r="J101" i="3"/>
  <c r="AK98" i="3"/>
  <c r="AL98" i="3"/>
  <c r="AN98" i="3"/>
  <c r="V95" i="10" s="1"/>
  <c r="AM98" i="3"/>
  <c r="U95" i="10" s="1"/>
  <c r="AG98" i="3"/>
  <c r="S95" i="10" s="1"/>
  <c r="AE98" i="3"/>
  <c r="AF98" i="3"/>
  <c r="AH98" i="3"/>
  <c r="T95" i="10" s="1"/>
  <c r="AI99" i="3"/>
  <c r="AJ99" i="3" s="1"/>
  <c r="AA99" i="3"/>
  <c r="N96" i="10" s="1"/>
  <c r="AO99" i="3"/>
  <c r="AP99" i="3" s="1"/>
  <c r="H96" i="10"/>
  <c r="Q99" i="3"/>
  <c r="K96" i="10" s="1"/>
  <c r="AC99" i="3"/>
  <c r="AD99" i="3" s="1"/>
  <c r="R99" i="3"/>
  <c r="S99" i="3" s="1"/>
  <c r="AB99" i="3"/>
  <c r="O96" i="10" s="1"/>
  <c r="W98" i="3"/>
  <c r="T98" i="3"/>
  <c r="X98" i="3"/>
  <c r="U98" i="3"/>
  <c r="Y98" i="3" s="1"/>
  <c r="L95" i="10" s="1"/>
  <c r="V98" i="3"/>
  <c r="Z98" i="3" s="1"/>
  <c r="M95" i="10" s="1"/>
  <c r="F104" i="3"/>
  <c r="G103" i="3"/>
  <c r="BB103" i="3"/>
  <c r="AU103" i="3"/>
  <c r="AV103" i="3" s="1"/>
  <c r="C100" i="10" s="1"/>
  <c r="AW103" i="3"/>
  <c r="AQ98" i="3"/>
  <c r="AR98" i="3"/>
  <c r="AT98" i="3"/>
  <c r="X95" i="10" s="1"/>
  <c r="AS98" i="3"/>
  <c r="W95" i="10" s="1"/>
  <c r="N99" i="3"/>
  <c r="G96" i="10" s="1"/>
  <c r="E96" i="10"/>
  <c r="M99" i="3"/>
  <c r="F96" i="10" s="1"/>
  <c r="P99" i="3"/>
  <c r="J96" i="10" s="1"/>
  <c r="AC100" i="3" l="1"/>
  <c r="AD100" i="3" s="1"/>
  <c r="R100" i="3"/>
  <c r="S100" i="3" s="1"/>
  <c r="AB100" i="3"/>
  <c r="O97" i="10" s="1"/>
  <c r="AI100" i="3"/>
  <c r="AJ100" i="3" s="1"/>
  <c r="AA100" i="3"/>
  <c r="N97" i="10" s="1"/>
  <c r="AO100" i="3"/>
  <c r="AP100" i="3" s="1"/>
  <c r="H97" i="10"/>
  <c r="Q100" i="3"/>
  <c r="K97" i="10" s="1"/>
  <c r="AQ99" i="3"/>
  <c r="AR99" i="3"/>
  <c r="AT99" i="3"/>
  <c r="X96" i="10" s="1"/>
  <c r="AS99" i="3"/>
  <c r="W96" i="10" s="1"/>
  <c r="AX103" i="3"/>
  <c r="I100" i="10"/>
  <c r="AK99" i="3"/>
  <c r="AL99" i="3"/>
  <c r="AN99" i="3"/>
  <c r="V96" i="10" s="1"/>
  <c r="AM99" i="3"/>
  <c r="U96" i="10" s="1"/>
  <c r="AZ98" i="3"/>
  <c r="R95" i="10" s="1"/>
  <c r="AY98" i="3"/>
  <c r="Q95" i="10" s="1"/>
  <c r="P95" i="10"/>
  <c r="H103" i="3"/>
  <c r="I103" i="3" s="1"/>
  <c r="D100" i="10"/>
  <c r="V99" i="3"/>
  <c r="Z99" i="3" s="1"/>
  <c r="M96" i="10" s="1"/>
  <c r="W99" i="3"/>
  <c r="T99" i="3"/>
  <c r="X99" i="3"/>
  <c r="U99" i="3"/>
  <c r="Y99" i="3" s="1"/>
  <c r="L96" i="10" s="1"/>
  <c r="O101" i="3"/>
  <c r="K101" i="3"/>
  <c r="L101" i="3" s="1"/>
  <c r="F105" i="3"/>
  <c r="G104" i="3"/>
  <c r="BB104" i="3"/>
  <c r="AU104" i="3"/>
  <c r="AV104" i="3" s="1"/>
  <c r="C101" i="10" s="1"/>
  <c r="AW104" i="3"/>
  <c r="AE99" i="3"/>
  <c r="AF99" i="3"/>
  <c r="AG99" i="3"/>
  <c r="S96" i="10" s="1"/>
  <c r="AH99" i="3"/>
  <c r="T96" i="10" s="1"/>
  <c r="N100" i="3"/>
  <c r="G97" i="10" s="1"/>
  <c r="E97" i="10"/>
  <c r="P100" i="3"/>
  <c r="J97" i="10" s="1"/>
  <c r="M100" i="3"/>
  <c r="F97" i="10" s="1"/>
  <c r="J102" i="3"/>
  <c r="D101" i="10" l="1"/>
  <c r="H104" i="3"/>
  <c r="I104" i="3" s="1"/>
  <c r="AW105" i="3"/>
  <c r="F106" i="3"/>
  <c r="G105" i="3"/>
  <c r="BB105" i="3"/>
  <c r="AU105" i="3"/>
  <c r="AV105" i="3" s="1"/>
  <c r="C102" i="10" s="1"/>
  <c r="J103" i="3"/>
  <c r="AS100" i="3"/>
  <c r="W97" i="10" s="1"/>
  <c r="AT100" i="3"/>
  <c r="X97" i="10" s="1"/>
  <c r="AQ100" i="3"/>
  <c r="AR100" i="3"/>
  <c r="AN100" i="3"/>
  <c r="V97" i="10" s="1"/>
  <c r="AM100" i="3"/>
  <c r="U97" i="10" s="1"/>
  <c r="AK100" i="3"/>
  <c r="AL100" i="3"/>
  <c r="AX104" i="3"/>
  <c r="I101" i="10"/>
  <c r="M101" i="3"/>
  <c r="F98" i="10" s="1"/>
  <c r="P101" i="3"/>
  <c r="J98" i="10" s="1"/>
  <c r="N101" i="3"/>
  <c r="G98" i="10" s="1"/>
  <c r="E98" i="10"/>
  <c r="AZ99" i="3"/>
  <c r="R96" i="10" s="1"/>
  <c r="AY99" i="3"/>
  <c r="Q96" i="10" s="1"/>
  <c r="P96" i="10"/>
  <c r="T100" i="3"/>
  <c r="X100" i="3"/>
  <c r="U100" i="3"/>
  <c r="Y100" i="3" s="1"/>
  <c r="L97" i="10" s="1"/>
  <c r="V100" i="3"/>
  <c r="Z100" i="3" s="1"/>
  <c r="M97" i="10" s="1"/>
  <c r="W100" i="3"/>
  <c r="AI101" i="3"/>
  <c r="AJ101" i="3" s="1"/>
  <c r="AA101" i="3"/>
  <c r="N98" i="10" s="1"/>
  <c r="AO101" i="3"/>
  <c r="AP101" i="3" s="1"/>
  <c r="H98" i="10"/>
  <c r="Q101" i="3"/>
  <c r="K98" i="10" s="1"/>
  <c r="AC101" i="3"/>
  <c r="AD101" i="3" s="1"/>
  <c r="R101" i="3"/>
  <c r="S101" i="3" s="1"/>
  <c r="AB101" i="3"/>
  <c r="O98" i="10" s="1"/>
  <c r="O102" i="3"/>
  <c r="K102" i="3"/>
  <c r="L102" i="3" s="1"/>
  <c r="AH100" i="3"/>
  <c r="T97" i="10" s="1"/>
  <c r="AE100" i="3"/>
  <c r="AF100" i="3"/>
  <c r="AG100" i="3"/>
  <c r="S97" i="10" s="1"/>
  <c r="AI102" i="3" l="1"/>
  <c r="AJ102" i="3" s="1"/>
  <c r="AA102" i="3"/>
  <c r="N99" i="10" s="1"/>
  <c r="AO102" i="3"/>
  <c r="AP102" i="3" s="1"/>
  <c r="H99" i="10"/>
  <c r="Q102" i="3"/>
  <c r="K99" i="10" s="1"/>
  <c r="AC102" i="3"/>
  <c r="AD102" i="3" s="1"/>
  <c r="R102" i="3"/>
  <c r="S102" i="3" s="1"/>
  <c r="AB102" i="3"/>
  <c r="O99" i="10" s="1"/>
  <c r="H105" i="3"/>
  <c r="I105" i="3" s="1"/>
  <c r="D102" i="10"/>
  <c r="W101" i="3"/>
  <c r="T101" i="3"/>
  <c r="X101" i="3"/>
  <c r="U101" i="3"/>
  <c r="Y101" i="3" s="1"/>
  <c r="L98" i="10" s="1"/>
  <c r="V101" i="3"/>
  <c r="Z101" i="3" s="1"/>
  <c r="M98" i="10" s="1"/>
  <c r="BB106" i="3"/>
  <c r="AU106" i="3"/>
  <c r="AV106" i="3" s="1"/>
  <c r="C103" i="10" s="1"/>
  <c r="AW106" i="3"/>
  <c r="F107" i="3"/>
  <c r="G106" i="3"/>
  <c r="P97" i="10"/>
  <c r="AZ100" i="3"/>
  <c r="R97" i="10" s="1"/>
  <c r="AY100" i="3"/>
  <c r="Q97" i="10" s="1"/>
  <c r="AX105" i="3"/>
  <c r="I102" i="10"/>
  <c r="AK101" i="3"/>
  <c r="AL101" i="3"/>
  <c r="AN101" i="3"/>
  <c r="V98" i="10" s="1"/>
  <c r="AM101" i="3"/>
  <c r="U98" i="10" s="1"/>
  <c r="AG101" i="3"/>
  <c r="S98" i="10" s="1"/>
  <c r="AE101" i="3"/>
  <c r="AF101" i="3"/>
  <c r="AH101" i="3"/>
  <c r="T98" i="10" s="1"/>
  <c r="J104" i="3"/>
  <c r="AQ101" i="3"/>
  <c r="AR101" i="3"/>
  <c r="AT101" i="3"/>
  <c r="X98" i="10" s="1"/>
  <c r="AS101" i="3"/>
  <c r="W98" i="10" s="1"/>
  <c r="M102" i="3"/>
  <c r="F99" i="10" s="1"/>
  <c r="N102" i="3"/>
  <c r="G99" i="10" s="1"/>
  <c r="E99" i="10"/>
  <c r="P102" i="3"/>
  <c r="J99" i="10" s="1"/>
  <c r="O103" i="3"/>
  <c r="K103" i="3"/>
  <c r="L103" i="3" s="1"/>
  <c r="W102" i="3" l="1"/>
  <c r="T102" i="3"/>
  <c r="X102" i="3"/>
  <c r="U102" i="3"/>
  <c r="Y102" i="3" s="1"/>
  <c r="L99" i="10" s="1"/>
  <c r="V102" i="3"/>
  <c r="Z102" i="3" s="1"/>
  <c r="M99" i="10" s="1"/>
  <c r="AG102" i="3"/>
  <c r="S99" i="10" s="1"/>
  <c r="AE102" i="3"/>
  <c r="AF102" i="3"/>
  <c r="AH102" i="3"/>
  <c r="T99" i="10" s="1"/>
  <c r="H106" i="3"/>
  <c r="I106" i="3" s="1"/>
  <c r="D103" i="10"/>
  <c r="AZ101" i="3"/>
  <c r="R98" i="10" s="1"/>
  <c r="AY101" i="3"/>
  <c r="Q98" i="10" s="1"/>
  <c r="P98" i="10"/>
  <c r="E100" i="10"/>
  <c r="M103" i="3"/>
  <c r="F100" i="10" s="1"/>
  <c r="P103" i="3"/>
  <c r="J100" i="10" s="1"/>
  <c r="N103" i="3"/>
  <c r="G100" i="10" s="1"/>
  <c r="AO103" i="3"/>
  <c r="AP103" i="3" s="1"/>
  <c r="AA103" i="3"/>
  <c r="N100" i="10" s="1"/>
  <c r="AC103" i="3"/>
  <c r="AD103" i="3" s="1"/>
  <c r="H100" i="10"/>
  <c r="Q103" i="3"/>
  <c r="K100" i="10" s="1"/>
  <c r="AI103" i="3"/>
  <c r="AJ103" i="3" s="1"/>
  <c r="R103" i="3"/>
  <c r="S103" i="3" s="1"/>
  <c r="AB103" i="3"/>
  <c r="O100" i="10" s="1"/>
  <c r="F108" i="3"/>
  <c r="G107" i="3"/>
  <c r="BB107" i="3"/>
  <c r="AU107" i="3"/>
  <c r="AV107" i="3" s="1"/>
  <c r="C104" i="10" s="1"/>
  <c r="AW107" i="3"/>
  <c r="AS102" i="3"/>
  <c r="W99" i="10" s="1"/>
  <c r="AQ102" i="3"/>
  <c r="AR102" i="3"/>
  <c r="AT102" i="3"/>
  <c r="X99" i="10" s="1"/>
  <c r="O104" i="3"/>
  <c r="K104" i="3"/>
  <c r="L104" i="3" s="1"/>
  <c r="AX106" i="3"/>
  <c r="I103" i="10"/>
  <c r="J105" i="3"/>
  <c r="AK102" i="3"/>
  <c r="AL102" i="3"/>
  <c r="AN102" i="3"/>
  <c r="V99" i="10" s="1"/>
  <c r="AM102" i="3"/>
  <c r="U99" i="10" s="1"/>
  <c r="AN103" i="3" l="1"/>
  <c r="V100" i="10" s="1"/>
  <c r="AK103" i="3"/>
  <c r="AL103" i="3"/>
  <c r="AM103" i="3"/>
  <c r="U100" i="10" s="1"/>
  <c r="AX107" i="3"/>
  <c r="I104" i="10"/>
  <c r="H107" i="3"/>
  <c r="I107" i="3" s="1"/>
  <c r="D104" i="10"/>
  <c r="F109" i="3"/>
  <c r="G108" i="3"/>
  <c r="BB108" i="3"/>
  <c r="AU108" i="3"/>
  <c r="AV108" i="3" s="1"/>
  <c r="C105" i="10" s="1"/>
  <c r="AW108" i="3"/>
  <c r="AS103" i="3"/>
  <c r="W100" i="10" s="1"/>
  <c r="AQ103" i="3"/>
  <c r="AR103" i="3"/>
  <c r="AT103" i="3"/>
  <c r="X100" i="10" s="1"/>
  <c r="O105" i="3"/>
  <c r="K105" i="3"/>
  <c r="L105" i="3" s="1"/>
  <c r="AG103" i="3"/>
  <c r="S100" i="10" s="1"/>
  <c r="AE103" i="3"/>
  <c r="AF103" i="3"/>
  <c r="AH103" i="3"/>
  <c r="T100" i="10" s="1"/>
  <c r="AC104" i="3"/>
  <c r="AD104" i="3" s="1"/>
  <c r="H101" i="10"/>
  <c r="Q104" i="3"/>
  <c r="K101" i="10" s="1"/>
  <c r="AI104" i="3"/>
  <c r="AJ104" i="3" s="1"/>
  <c r="R104" i="3"/>
  <c r="S104" i="3" s="1"/>
  <c r="AB104" i="3"/>
  <c r="O101" i="10" s="1"/>
  <c r="AO104" i="3"/>
  <c r="AP104" i="3" s="1"/>
  <c r="AA104" i="3"/>
  <c r="N101" i="10" s="1"/>
  <c r="J106" i="3"/>
  <c r="AZ102" i="3"/>
  <c r="R99" i="10" s="1"/>
  <c r="AY102" i="3"/>
  <c r="Q99" i="10" s="1"/>
  <c r="P99" i="10"/>
  <c r="M104" i="3"/>
  <c r="F101" i="10" s="1"/>
  <c r="E101" i="10"/>
  <c r="N104" i="3"/>
  <c r="G101" i="10" s="1"/>
  <c r="P104" i="3"/>
  <c r="J101" i="10" s="1"/>
  <c r="V103" i="3"/>
  <c r="Z103" i="3" s="1"/>
  <c r="M100" i="10" s="1"/>
  <c r="W103" i="3"/>
  <c r="T103" i="3"/>
  <c r="X103" i="3"/>
  <c r="U103" i="3"/>
  <c r="Y103" i="3" s="1"/>
  <c r="L100" i="10" s="1"/>
  <c r="AH104" i="3" l="1"/>
  <c r="T101" i="10" s="1"/>
  <c r="AG104" i="3"/>
  <c r="S101" i="10" s="1"/>
  <c r="AE104" i="3"/>
  <c r="AF104" i="3"/>
  <c r="J107" i="3"/>
  <c r="AT104" i="3"/>
  <c r="X101" i="10" s="1"/>
  <c r="AS104" i="3"/>
  <c r="W101" i="10" s="1"/>
  <c r="AQ104" i="3"/>
  <c r="AR104" i="3"/>
  <c r="AX108" i="3"/>
  <c r="I105" i="10"/>
  <c r="AM104" i="3"/>
  <c r="U101" i="10" s="1"/>
  <c r="AN104" i="3"/>
  <c r="V101" i="10" s="1"/>
  <c r="AK104" i="3"/>
  <c r="AL104" i="3"/>
  <c r="P105" i="3"/>
  <c r="J102" i="10" s="1"/>
  <c r="N105" i="3"/>
  <c r="G102" i="10" s="1"/>
  <c r="E102" i="10"/>
  <c r="M105" i="3"/>
  <c r="F102" i="10" s="1"/>
  <c r="AY103" i="3"/>
  <c r="Q100" i="10" s="1"/>
  <c r="P100" i="10"/>
  <c r="AZ103" i="3"/>
  <c r="R100" i="10" s="1"/>
  <c r="AO105" i="3"/>
  <c r="AP105" i="3" s="1"/>
  <c r="AA105" i="3"/>
  <c r="N102" i="10" s="1"/>
  <c r="AC105" i="3"/>
  <c r="AD105" i="3" s="1"/>
  <c r="H102" i="10"/>
  <c r="Q105" i="3"/>
  <c r="K102" i="10" s="1"/>
  <c r="AI105" i="3"/>
  <c r="AJ105" i="3" s="1"/>
  <c r="R105" i="3"/>
  <c r="S105" i="3" s="1"/>
  <c r="AB105" i="3"/>
  <c r="O102" i="10" s="1"/>
  <c r="D105" i="10"/>
  <c r="H108" i="3"/>
  <c r="I108" i="3" s="1"/>
  <c r="V104" i="3"/>
  <c r="Z104" i="3" s="1"/>
  <c r="M101" i="10" s="1"/>
  <c r="W104" i="3"/>
  <c r="T104" i="3"/>
  <c r="X104" i="3"/>
  <c r="U104" i="3"/>
  <c r="Y104" i="3" s="1"/>
  <c r="L101" i="10" s="1"/>
  <c r="K106" i="3"/>
  <c r="L106" i="3" s="1"/>
  <c r="O106" i="3"/>
  <c r="AW109" i="3"/>
  <c r="F110" i="3"/>
  <c r="G109" i="3"/>
  <c r="BB109" i="3"/>
  <c r="AU109" i="3"/>
  <c r="AV109" i="3" s="1"/>
  <c r="C106" i="10" s="1"/>
  <c r="AT105" i="3" l="1"/>
  <c r="X102" i="10" s="1"/>
  <c r="AS105" i="3"/>
  <c r="W102" i="10" s="1"/>
  <c r="AQ105" i="3"/>
  <c r="AR105" i="3"/>
  <c r="R106" i="3"/>
  <c r="S106" i="3" s="1"/>
  <c r="AB106" i="3"/>
  <c r="O103" i="10" s="1"/>
  <c r="AO106" i="3"/>
  <c r="AP106" i="3" s="1"/>
  <c r="AA106" i="3"/>
  <c r="N103" i="10" s="1"/>
  <c r="AC106" i="3"/>
  <c r="AD106" i="3" s="1"/>
  <c r="H103" i="10"/>
  <c r="Q106" i="3"/>
  <c r="K103" i="10" s="1"/>
  <c r="AI106" i="3"/>
  <c r="AJ106" i="3" s="1"/>
  <c r="W105" i="3"/>
  <c r="T105" i="3"/>
  <c r="X105" i="3"/>
  <c r="U105" i="3"/>
  <c r="Y105" i="3" s="1"/>
  <c r="L102" i="10" s="1"/>
  <c r="V105" i="3"/>
  <c r="Z105" i="3" s="1"/>
  <c r="M102" i="10" s="1"/>
  <c r="K107" i="3"/>
  <c r="L107" i="3" s="1"/>
  <c r="O107" i="3"/>
  <c r="AM105" i="3"/>
  <c r="U102" i="10" s="1"/>
  <c r="AK105" i="3"/>
  <c r="AL105" i="3"/>
  <c r="AN105" i="3"/>
  <c r="V102" i="10" s="1"/>
  <c r="H109" i="3"/>
  <c r="I109" i="3" s="1"/>
  <c r="D106" i="10"/>
  <c r="P106" i="3"/>
  <c r="J103" i="10" s="1"/>
  <c r="M106" i="3"/>
  <c r="F103" i="10" s="1"/>
  <c r="E103" i="10"/>
  <c r="N106" i="3"/>
  <c r="G103" i="10" s="1"/>
  <c r="AW110" i="3"/>
  <c r="F111" i="3"/>
  <c r="G110" i="3"/>
  <c r="BB110" i="3"/>
  <c r="AU110" i="3"/>
  <c r="AV110" i="3" s="1"/>
  <c r="C107" i="10" s="1"/>
  <c r="AE105" i="3"/>
  <c r="AF105" i="3"/>
  <c r="AH105" i="3"/>
  <c r="T102" i="10" s="1"/>
  <c r="AG105" i="3"/>
  <c r="S102" i="10" s="1"/>
  <c r="P101" i="10"/>
  <c r="AZ104" i="3"/>
  <c r="R101" i="10" s="1"/>
  <c r="AY104" i="3"/>
  <c r="Q101" i="10" s="1"/>
  <c r="I106" i="10"/>
  <c r="AX109" i="3"/>
  <c r="J108" i="3"/>
  <c r="D107" i="10" l="1"/>
  <c r="H110" i="3"/>
  <c r="I110" i="3" s="1"/>
  <c r="AT106" i="3"/>
  <c r="X103" i="10" s="1"/>
  <c r="AS106" i="3"/>
  <c r="W103" i="10" s="1"/>
  <c r="AQ106" i="3"/>
  <c r="AR106" i="3"/>
  <c r="AX110" i="3"/>
  <c r="I107" i="10"/>
  <c r="P102" i="10"/>
  <c r="AZ105" i="3"/>
  <c r="R102" i="10" s="1"/>
  <c r="AY105" i="3"/>
  <c r="Q102" i="10" s="1"/>
  <c r="AW111" i="3"/>
  <c r="F112" i="3"/>
  <c r="G111" i="3"/>
  <c r="BB111" i="3"/>
  <c r="AU111" i="3"/>
  <c r="AV111" i="3" s="1"/>
  <c r="C108" i="10" s="1"/>
  <c r="V106" i="3"/>
  <c r="Z106" i="3" s="1"/>
  <c r="M103" i="10" s="1"/>
  <c r="W106" i="3"/>
  <c r="T106" i="3"/>
  <c r="X106" i="3"/>
  <c r="U106" i="3"/>
  <c r="Y106" i="3" s="1"/>
  <c r="L103" i="10" s="1"/>
  <c r="AN106" i="3"/>
  <c r="V103" i="10" s="1"/>
  <c r="AM106" i="3"/>
  <c r="U103" i="10" s="1"/>
  <c r="AK106" i="3"/>
  <c r="AL106" i="3"/>
  <c r="J109" i="3"/>
  <c r="R107" i="3"/>
  <c r="S107" i="3" s="1"/>
  <c r="AB107" i="3"/>
  <c r="O104" i="10" s="1"/>
  <c r="AI107" i="3"/>
  <c r="AJ107" i="3" s="1"/>
  <c r="AA107" i="3"/>
  <c r="N104" i="10" s="1"/>
  <c r="AO107" i="3"/>
  <c r="AP107" i="3" s="1"/>
  <c r="H104" i="10"/>
  <c r="Q107" i="3"/>
  <c r="K104" i="10" s="1"/>
  <c r="AC107" i="3"/>
  <c r="AD107" i="3" s="1"/>
  <c r="O108" i="3"/>
  <c r="K108" i="3"/>
  <c r="L108" i="3" s="1"/>
  <c r="E104" i="10"/>
  <c r="M107" i="3"/>
  <c r="F104" i="10" s="1"/>
  <c r="P107" i="3"/>
  <c r="J104" i="10" s="1"/>
  <c r="N107" i="3"/>
  <c r="G104" i="10" s="1"/>
  <c r="AE106" i="3"/>
  <c r="AF106" i="3"/>
  <c r="AH106" i="3"/>
  <c r="T103" i="10" s="1"/>
  <c r="AG106" i="3"/>
  <c r="S103" i="10" s="1"/>
  <c r="H111" i="3" l="1"/>
  <c r="I111" i="3" s="1"/>
  <c r="D108" i="10"/>
  <c r="AW112" i="3"/>
  <c r="F113" i="3"/>
  <c r="G112" i="3"/>
  <c r="BB112" i="3"/>
  <c r="AU112" i="3"/>
  <c r="AV112" i="3" s="1"/>
  <c r="C109" i="10" s="1"/>
  <c r="AK107" i="3"/>
  <c r="AL107" i="3"/>
  <c r="AN107" i="3"/>
  <c r="V104" i="10" s="1"/>
  <c r="AM107" i="3"/>
  <c r="U104" i="10" s="1"/>
  <c r="AX111" i="3"/>
  <c r="I108" i="10"/>
  <c r="AG107" i="3"/>
  <c r="S104" i="10" s="1"/>
  <c r="AE107" i="3"/>
  <c r="AF107" i="3"/>
  <c r="AH107" i="3"/>
  <c r="T104" i="10" s="1"/>
  <c r="AZ106" i="3"/>
  <c r="R103" i="10" s="1"/>
  <c r="AY106" i="3"/>
  <c r="Q103" i="10" s="1"/>
  <c r="P103" i="10"/>
  <c r="AQ107" i="3"/>
  <c r="AR107" i="3"/>
  <c r="AS107" i="3"/>
  <c r="W104" i="10" s="1"/>
  <c r="AT107" i="3"/>
  <c r="X104" i="10" s="1"/>
  <c r="AI108" i="3"/>
  <c r="AJ108" i="3" s="1"/>
  <c r="AA108" i="3"/>
  <c r="N105" i="10" s="1"/>
  <c r="AO108" i="3"/>
  <c r="AP108" i="3" s="1"/>
  <c r="H105" i="10"/>
  <c r="Q108" i="3"/>
  <c r="K105" i="10" s="1"/>
  <c r="AC108" i="3"/>
  <c r="AD108" i="3" s="1"/>
  <c r="R108" i="3"/>
  <c r="S108" i="3" s="1"/>
  <c r="AB108" i="3"/>
  <c r="O105" i="10" s="1"/>
  <c r="O109" i="3"/>
  <c r="K109" i="3"/>
  <c r="L109" i="3" s="1"/>
  <c r="J110" i="3"/>
  <c r="P108" i="3"/>
  <c r="J105" i="10" s="1"/>
  <c r="M108" i="3"/>
  <c r="F105" i="10" s="1"/>
  <c r="N108" i="3"/>
  <c r="G105" i="10" s="1"/>
  <c r="E105" i="10"/>
  <c r="V107" i="3"/>
  <c r="Z107" i="3" s="1"/>
  <c r="M104" i="10" s="1"/>
  <c r="W107" i="3"/>
  <c r="T107" i="3"/>
  <c r="X107" i="3"/>
  <c r="U107" i="3"/>
  <c r="Y107" i="3" s="1"/>
  <c r="L104" i="10" s="1"/>
  <c r="H112" i="3" l="1"/>
  <c r="I112" i="3" s="1"/>
  <c r="D109" i="10"/>
  <c r="AW113" i="3"/>
  <c r="F114" i="3"/>
  <c r="G113" i="3"/>
  <c r="BB113" i="3"/>
  <c r="AU113" i="3"/>
  <c r="AV113" i="3" s="1"/>
  <c r="C110" i="10" s="1"/>
  <c r="V108" i="3"/>
  <c r="Z108" i="3" s="1"/>
  <c r="M105" i="10" s="1"/>
  <c r="W108" i="3"/>
  <c r="T108" i="3"/>
  <c r="X108" i="3"/>
  <c r="U108" i="3"/>
  <c r="Y108" i="3" s="1"/>
  <c r="L105" i="10" s="1"/>
  <c r="AQ108" i="3"/>
  <c r="AR108" i="3"/>
  <c r="AS108" i="3"/>
  <c r="W105" i="10" s="1"/>
  <c r="AT108" i="3"/>
  <c r="X105" i="10" s="1"/>
  <c r="AX112" i="3"/>
  <c r="I109" i="10"/>
  <c r="O110" i="3"/>
  <c r="K110" i="3"/>
  <c r="L110" i="3" s="1"/>
  <c r="N109" i="3"/>
  <c r="G106" i="10" s="1"/>
  <c r="E106" i="10"/>
  <c r="M109" i="3"/>
  <c r="F106" i="10" s="1"/>
  <c r="P109" i="3"/>
  <c r="J106" i="10" s="1"/>
  <c r="AG108" i="3"/>
  <c r="S105" i="10" s="1"/>
  <c r="AH108" i="3"/>
  <c r="T105" i="10" s="1"/>
  <c r="AE108" i="3"/>
  <c r="AF108" i="3"/>
  <c r="AZ107" i="3"/>
  <c r="R104" i="10" s="1"/>
  <c r="AY107" i="3"/>
  <c r="Q104" i="10" s="1"/>
  <c r="P104" i="10"/>
  <c r="AC109" i="3"/>
  <c r="AD109" i="3" s="1"/>
  <c r="H106" i="10"/>
  <c r="Q109" i="3"/>
  <c r="K106" i="10" s="1"/>
  <c r="AO109" i="3"/>
  <c r="AP109" i="3" s="1"/>
  <c r="R109" i="3"/>
  <c r="S109" i="3" s="1"/>
  <c r="AB109" i="3"/>
  <c r="O106" i="10" s="1"/>
  <c r="AI109" i="3"/>
  <c r="AJ109" i="3" s="1"/>
  <c r="AA109" i="3"/>
  <c r="N106" i="10" s="1"/>
  <c r="AM108" i="3"/>
  <c r="U105" i="10" s="1"/>
  <c r="AK108" i="3"/>
  <c r="AL108" i="3"/>
  <c r="AN108" i="3"/>
  <c r="V105" i="10" s="1"/>
  <c r="J111" i="3"/>
  <c r="AK109" i="3" l="1"/>
  <c r="AL109" i="3"/>
  <c r="AN109" i="3"/>
  <c r="V106" i="10" s="1"/>
  <c r="AM109" i="3"/>
  <c r="U106" i="10" s="1"/>
  <c r="D110" i="10"/>
  <c r="H113" i="3"/>
  <c r="I113" i="3" s="1"/>
  <c r="W109" i="3"/>
  <c r="T109" i="3"/>
  <c r="X109" i="3"/>
  <c r="U109" i="3"/>
  <c r="Y109" i="3" s="1"/>
  <c r="L106" i="10" s="1"/>
  <c r="V109" i="3"/>
  <c r="Z109" i="3" s="1"/>
  <c r="M106" i="10" s="1"/>
  <c r="AW114" i="3"/>
  <c r="F115" i="3"/>
  <c r="G114" i="3"/>
  <c r="BB114" i="3"/>
  <c r="AU114" i="3"/>
  <c r="AV114" i="3" s="1"/>
  <c r="C111" i="10" s="1"/>
  <c r="AT109" i="3"/>
  <c r="X106" i="10" s="1"/>
  <c r="AS109" i="3"/>
  <c r="W106" i="10" s="1"/>
  <c r="AQ109" i="3"/>
  <c r="AR109" i="3"/>
  <c r="AC110" i="3"/>
  <c r="AD110" i="3" s="1"/>
  <c r="R110" i="3"/>
  <c r="S110" i="3" s="1"/>
  <c r="AB110" i="3"/>
  <c r="O107" i="10" s="1"/>
  <c r="AI110" i="3"/>
  <c r="AJ110" i="3" s="1"/>
  <c r="AA110" i="3"/>
  <c r="N107" i="10" s="1"/>
  <c r="AO110" i="3"/>
  <c r="AP110" i="3" s="1"/>
  <c r="H107" i="10"/>
  <c r="Q110" i="3"/>
  <c r="K107" i="10" s="1"/>
  <c r="AX113" i="3"/>
  <c r="I110" i="10"/>
  <c r="O111" i="3"/>
  <c r="K111" i="3"/>
  <c r="L111" i="3" s="1"/>
  <c r="P105" i="10"/>
  <c r="AZ108" i="3"/>
  <c r="R105" i="10" s="1"/>
  <c r="AY108" i="3"/>
  <c r="Q105" i="10" s="1"/>
  <c r="AG109" i="3"/>
  <c r="S106" i="10" s="1"/>
  <c r="AE109" i="3"/>
  <c r="AF109" i="3"/>
  <c r="AH109" i="3"/>
  <c r="T106" i="10" s="1"/>
  <c r="N110" i="3"/>
  <c r="G107" i="10" s="1"/>
  <c r="P110" i="3"/>
  <c r="J107" i="10" s="1"/>
  <c r="M110" i="3"/>
  <c r="F107" i="10" s="1"/>
  <c r="E107" i="10"/>
  <c r="J112" i="3"/>
  <c r="AZ109" i="3" l="1"/>
  <c r="R106" i="10" s="1"/>
  <c r="AY109" i="3"/>
  <c r="Q106" i="10" s="1"/>
  <c r="P106" i="10"/>
  <c r="H114" i="3"/>
  <c r="I114" i="3" s="1"/>
  <c r="D111" i="10"/>
  <c r="J113" i="3"/>
  <c r="AG110" i="3"/>
  <c r="S107" i="10" s="1"/>
  <c r="AE110" i="3"/>
  <c r="AF110" i="3"/>
  <c r="AH110" i="3"/>
  <c r="T107" i="10" s="1"/>
  <c r="F116" i="3"/>
  <c r="G115" i="3"/>
  <c r="BB115" i="3"/>
  <c r="AU115" i="3"/>
  <c r="AV115" i="3" s="1"/>
  <c r="C112" i="10" s="1"/>
  <c r="AW115" i="3"/>
  <c r="I111" i="10"/>
  <c r="AX114" i="3"/>
  <c r="N111" i="3"/>
  <c r="G108" i="10" s="1"/>
  <c r="E108" i="10"/>
  <c r="M111" i="3"/>
  <c r="F108" i="10" s="1"/>
  <c r="P111" i="3"/>
  <c r="J108" i="10" s="1"/>
  <c r="K112" i="3"/>
  <c r="L112" i="3" s="1"/>
  <c r="O112" i="3"/>
  <c r="R111" i="3"/>
  <c r="S111" i="3" s="1"/>
  <c r="AB111" i="3"/>
  <c r="O108" i="10" s="1"/>
  <c r="AO111" i="3"/>
  <c r="AP111" i="3" s="1"/>
  <c r="AA111" i="3"/>
  <c r="N108" i="10" s="1"/>
  <c r="AC111" i="3"/>
  <c r="AD111" i="3" s="1"/>
  <c r="H108" i="10"/>
  <c r="Q111" i="3"/>
  <c r="K108" i="10" s="1"/>
  <c r="AI111" i="3"/>
  <c r="AJ111" i="3" s="1"/>
  <c r="AT110" i="3"/>
  <c r="X107" i="10" s="1"/>
  <c r="AS110" i="3"/>
  <c r="W107" i="10" s="1"/>
  <c r="AQ110" i="3"/>
  <c r="AR110" i="3"/>
  <c r="AN110" i="3"/>
  <c r="V107" i="10" s="1"/>
  <c r="AM110" i="3"/>
  <c r="U107" i="10" s="1"/>
  <c r="AK110" i="3"/>
  <c r="AL110" i="3"/>
  <c r="V110" i="3"/>
  <c r="Z110" i="3" s="1"/>
  <c r="M107" i="10" s="1"/>
  <c r="W110" i="3"/>
  <c r="T110" i="3"/>
  <c r="X110" i="3"/>
  <c r="U110" i="3"/>
  <c r="Y110" i="3" s="1"/>
  <c r="L107" i="10" s="1"/>
  <c r="AX115" i="3" l="1"/>
  <c r="I112" i="10"/>
  <c r="M112" i="3"/>
  <c r="F109" i="10" s="1"/>
  <c r="E109" i="10"/>
  <c r="N112" i="3"/>
  <c r="G109" i="10" s="1"/>
  <c r="P112" i="3"/>
  <c r="J109" i="10" s="1"/>
  <c r="O113" i="3"/>
  <c r="K113" i="3"/>
  <c r="L113" i="3" s="1"/>
  <c r="AK111" i="3"/>
  <c r="AL111" i="3"/>
  <c r="AN111" i="3"/>
  <c r="V108" i="10" s="1"/>
  <c r="AM111" i="3"/>
  <c r="U108" i="10" s="1"/>
  <c r="AW116" i="3"/>
  <c r="F117" i="3"/>
  <c r="G116" i="3"/>
  <c r="BB116" i="3"/>
  <c r="AU116" i="3"/>
  <c r="AV116" i="3" s="1"/>
  <c r="C113" i="10" s="1"/>
  <c r="J114" i="3"/>
  <c r="H115" i="3"/>
  <c r="I115" i="3" s="1"/>
  <c r="D112" i="10"/>
  <c r="AY110" i="3"/>
  <c r="Q107" i="10" s="1"/>
  <c r="P107" i="10"/>
  <c r="AZ110" i="3"/>
  <c r="R107" i="10" s="1"/>
  <c r="AR111" i="3"/>
  <c r="AT111" i="3"/>
  <c r="X108" i="10" s="1"/>
  <c r="AS111" i="3"/>
  <c r="W108" i="10" s="1"/>
  <c r="AQ111" i="3"/>
  <c r="R112" i="3"/>
  <c r="S112" i="3" s="1"/>
  <c r="AB112" i="3"/>
  <c r="O109" i="10" s="1"/>
  <c r="AO112" i="3"/>
  <c r="AP112" i="3" s="1"/>
  <c r="AA112" i="3"/>
  <c r="N109" i="10" s="1"/>
  <c r="AC112" i="3"/>
  <c r="AD112" i="3" s="1"/>
  <c r="H109" i="10"/>
  <c r="Q112" i="3"/>
  <c r="K109" i="10" s="1"/>
  <c r="AI112" i="3"/>
  <c r="AJ112" i="3" s="1"/>
  <c r="AE111" i="3"/>
  <c r="AF111" i="3"/>
  <c r="AH111" i="3"/>
  <c r="T108" i="10" s="1"/>
  <c r="AG111" i="3"/>
  <c r="S108" i="10" s="1"/>
  <c r="W111" i="3"/>
  <c r="T111" i="3"/>
  <c r="X111" i="3"/>
  <c r="U111" i="3"/>
  <c r="Y111" i="3" s="1"/>
  <c r="L108" i="10" s="1"/>
  <c r="V111" i="3"/>
  <c r="Z111" i="3" s="1"/>
  <c r="M108" i="10" s="1"/>
  <c r="E110" i="10" l="1"/>
  <c r="M113" i="3"/>
  <c r="F110" i="10" s="1"/>
  <c r="P113" i="3"/>
  <c r="J110" i="10" s="1"/>
  <c r="N113" i="3"/>
  <c r="G110" i="10" s="1"/>
  <c r="H116" i="3"/>
  <c r="I116" i="3" s="1"/>
  <c r="D113" i="10"/>
  <c r="AC113" i="3"/>
  <c r="AD113" i="3" s="1"/>
  <c r="H110" i="10"/>
  <c r="Q113" i="3"/>
  <c r="K110" i="10" s="1"/>
  <c r="AI113" i="3"/>
  <c r="AJ113" i="3" s="1"/>
  <c r="R113" i="3"/>
  <c r="S113" i="3" s="1"/>
  <c r="AO113" i="3"/>
  <c r="AP113" i="3" s="1"/>
  <c r="AB113" i="3"/>
  <c r="O110" i="10" s="1"/>
  <c r="AA113" i="3"/>
  <c r="N110" i="10" s="1"/>
  <c r="BB117" i="3"/>
  <c r="AU117" i="3"/>
  <c r="AV117" i="3" s="1"/>
  <c r="C114" i="10" s="1"/>
  <c r="AW117" i="3"/>
  <c r="F118" i="3"/>
  <c r="G117" i="3"/>
  <c r="AX116" i="3"/>
  <c r="I113" i="10"/>
  <c r="J115" i="3"/>
  <c r="W112" i="3"/>
  <c r="T112" i="3"/>
  <c r="X112" i="3"/>
  <c r="U112" i="3"/>
  <c r="Y112" i="3" s="1"/>
  <c r="L109" i="10" s="1"/>
  <c r="V112" i="3"/>
  <c r="Z112" i="3" s="1"/>
  <c r="M109" i="10" s="1"/>
  <c r="AM112" i="3"/>
  <c r="U109" i="10" s="1"/>
  <c r="AN112" i="3"/>
  <c r="V109" i="10" s="1"/>
  <c r="AK112" i="3"/>
  <c r="AL112" i="3"/>
  <c r="AR112" i="3"/>
  <c r="AT112" i="3"/>
  <c r="X109" i="10" s="1"/>
  <c r="AQ112" i="3"/>
  <c r="AS112" i="3"/>
  <c r="W109" i="10" s="1"/>
  <c r="AY111" i="3"/>
  <c r="Q108" i="10" s="1"/>
  <c r="P108" i="10"/>
  <c r="AZ111" i="3"/>
  <c r="R108" i="10" s="1"/>
  <c r="O114" i="3"/>
  <c r="K114" i="3"/>
  <c r="L114" i="3" s="1"/>
  <c r="AG112" i="3"/>
  <c r="S109" i="10" s="1"/>
  <c r="AE112" i="3"/>
  <c r="AF112" i="3"/>
  <c r="AH112" i="3"/>
  <c r="T109" i="10" s="1"/>
  <c r="AF113" i="3" l="1"/>
  <c r="AG113" i="3"/>
  <c r="S110" i="10" s="1"/>
  <c r="AE113" i="3"/>
  <c r="AH113" i="3"/>
  <c r="T110" i="10" s="1"/>
  <c r="O115" i="3"/>
  <c r="K115" i="3"/>
  <c r="L115" i="3" s="1"/>
  <c r="J116" i="3"/>
  <c r="AQ113" i="3"/>
  <c r="AT113" i="3"/>
  <c r="X110" i="10" s="1"/>
  <c r="AS113" i="3"/>
  <c r="W110" i="10" s="1"/>
  <c r="AR113" i="3"/>
  <c r="H117" i="3"/>
  <c r="I117" i="3" s="1"/>
  <c r="D114" i="10"/>
  <c r="W113" i="3"/>
  <c r="T113" i="3"/>
  <c r="X113" i="3"/>
  <c r="U113" i="3"/>
  <c r="Y113" i="3" s="1"/>
  <c r="L110" i="10" s="1"/>
  <c r="V113" i="3"/>
  <c r="Z113" i="3" s="1"/>
  <c r="M110" i="10" s="1"/>
  <c r="AW118" i="3"/>
  <c r="F119" i="3"/>
  <c r="G118" i="3"/>
  <c r="BB118" i="3"/>
  <c r="AU118" i="3"/>
  <c r="AV118" i="3" s="1"/>
  <c r="C115" i="10" s="1"/>
  <c r="AL113" i="3"/>
  <c r="AM113" i="3"/>
  <c r="U110" i="10" s="1"/>
  <c r="AK113" i="3"/>
  <c r="AN113" i="3"/>
  <c r="V110" i="10" s="1"/>
  <c r="AC114" i="3"/>
  <c r="AD114" i="3" s="1"/>
  <c r="H111" i="10"/>
  <c r="Q114" i="3"/>
  <c r="K111" i="10" s="1"/>
  <c r="AB114" i="3"/>
  <c r="O111" i="10" s="1"/>
  <c r="AA114" i="3"/>
  <c r="N111" i="10" s="1"/>
  <c r="R114" i="3"/>
  <c r="S114" i="3" s="1"/>
  <c r="AO114" i="3"/>
  <c r="AP114" i="3" s="1"/>
  <c r="AI114" i="3"/>
  <c r="AJ114" i="3" s="1"/>
  <c r="E111" i="10"/>
  <c r="P114" i="3"/>
  <c r="J111" i="10" s="1"/>
  <c r="M114" i="3"/>
  <c r="F111" i="10" s="1"/>
  <c r="N114" i="3"/>
  <c r="G111" i="10" s="1"/>
  <c r="AZ112" i="3"/>
  <c r="R109" i="10" s="1"/>
  <c r="AY112" i="3"/>
  <c r="Q109" i="10" s="1"/>
  <c r="P109" i="10"/>
  <c r="AX117" i="3"/>
  <c r="I114" i="10"/>
  <c r="P110" i="10" l="1"/>
  <c r="AZ113" i="3"/>
  <c r="R110" i="10" s="1"/>
  <c r="AY113" i="3"/>
  <c r="Q110" i="10" s="1"/>
  <c r="K116" i="3"/>
  <c r="L116" i="3" s="1"/>
  <c r="O116" i="3"/>
  <c r="H118" i="3"/>
  <c r="I118" i="3" s="1"/>
  <c r="D115" i="10"/>
  <c r="P115" i="3"/>
  <c r="J112" i="10" s="1"/>
  <c r="N115" i="3"/>
  <c r="G112" i="10" s="1"/>
  <c r="E112" i="10"/>
  <c r="M115" i="3"/>
  <c r="F112" i="10" s="1"/>
  <c r="AO115" i="3"/>
  <c r="AP115" i="3" s="1"/>
  <c r="H112" i="10"/>
  <c r="Q115" i="3"/>
  <c r="K112" i="10" s="1"/>
  <c r="AB115" i="3"/>
  <c r="O112" i="10" s="1"/>
  <c r="AA115" i="3"/>
  <c r="N112" i="10" s="1"/>
  <c r="R115" i="3"/>
  <c r="S115" i="3" s="1"/>
  <c r="AI115" i="3"/>
  <c r="AJ115" i="3" s="1"/>
  <c r="AC115" i="3"/>
  <c r="AD115" i="3" s="1"/>
  <c r="AG114" i="3"/>
  <c r="S111" i="10" s="1"/>
  <c r="AE114" i="3"/>
  <c r="AF114" i="3"/>
  <c r="AH114" i="3"/>
  <c r="T111" i="10" s="1"/>
  <c r="F120" i="3"/>
  <c r="G119" i="3"/>
  <c r="BB119" i="3"/>
  <c r="AW119" i="3"/>
  <c r="AU119" i="3"/>
  <c r="AV119" i="3" s="1"/>
  <c r="C116" i="10" s="1"/>
  <c r="AX118" i="3"/>
  <c r="I115" i="10"/>
  <c r="J117" i="3"/>
  <c r="AT114" i="3"/>
  <c r="X111" i="10" s="1"/>
  <c r="AS114" i="3"/>
  <c r="W111" i="10" s="1"/>
  <c r="AQ114" i="3"/>
  <c r="AR114" i="3"/>
  <c r="AM114" i="3"/>
  <c r="U111" i="10" s="1"/>
  <c r="AK114" i="3"/>
  <c r="AL114" i="3"/>
  <c r="AN114" i="3"/>
  <c r="V111" i="10" s="1"/>
  <c r="V114" i="3"/>
  <c r="Z114" i="3" s="1"/>
  <c r="M111" i="10" s="1"/>
  <c r="W114" i="3"/>
  <c r="T114" i="3"/>
  <c r="X114" i="3"/>
  <c r="U114" i="3"/>
  <c r="Y114" i="3" s="1"/>
  <c r="L111" i="10" s="1"/>
  <c r="AU120" i="3" l="1"/>
  <c r="AV120" i="3" s="1"/>
  <c r="C117" i="10" s="1"/>
  <c r="AW120" i="3"/>
  <c r="F121" i="3"/>
  <c r="G120" i="3"/>
  <c r="BB120" i="3"/>
  <c r="K117" i="3"/>
  <c r="L117" i="3" s="1"/>
  <c r="O117" i="3"/>
  <c r="J118" i="3"/>
  <c r="AC116" i="3"/>
  <c r="AD116" i="3" s="1"/>
  <c r="H113" i="10"/>
  <c r="R116" i="3"/>
  <c r="S116" i="3" s="1"/>
  <c r="AB116" i="3"/>
  <c r="O113" i="10" s="1"/>
  <c r="AI116" i="3"/>
  <c r="AJ116" i="3" s="1"/>
  <c r="AA116" i="3"/>
  <c r="N113" i="10" s="1"/>
  <c r="AO116" i="3"/>
  <c r="AP116" i="3" s="1"/>
  <c r="Q116" i="3"/>
  <c r="K113" i="10" s="1"/>
  <c r="AQ115" i="3"/>
  <c r="AR115" i="3"/>
  <c r="AT115" i="3"/>
  <c r="X112" i="10" s="1"/>
  <c r="AS115" i="3"/>
  <c r="W112" i="10" s="1"/>
  <c r="E113" i="10"/>
  <c r="N116" i="3"/>
  <c r="G113" i="10" s="1"/>
  <c r="P116" i="3"/>
  <c r="J113" i="10" s="1"/>
  <c r="M116" i="3"/>
  <c r="F113" i="10" s="1"/>
  <c r="AZ114" i="3"/>
  <c r="R111" i="10" s="1"/>
  <c r="AY114" i="3"/>
  <c r="Q111" i="10" s="1"/>
  <c r="P111" i="10"/>
  <c r="AX119" i="3"/>
  <c r="I116" i="10"/>
  <c r="AE115" i="3"/>
  <c r="AF115" i="3"/>
  <c r="AH115" i="3"/>
  <c r="T112" i="10" s="1"/>
  <c r="AG115" i="3"/>
  <c r="S112" i="10" s="1"/>
  <c r="AN115" i="3"/>
  <c r="V112" i="10" s="1"/>
  <c r="AM115" i="3"/>
  <c r="U112" i="10" s="1"/>
  <c r="AK115" i="3"/>
  <c r="AL115" i="3"/>
  <c r="H119" i="3"/>
  <c r="I119" i="3" s="1"/>
  <c r="D116" i="10"/>
  <c r="T115" i="3"/>
  <c r="X115" i="3"/>
  <c r="U115" i="3"/>
  <c r="Y115" i="3" s="1"/>
  <c r="L112" i="10" s="1"/>
  <c r="V115" i="3"/>
  <c r="Z115" i="3" s="1"/>
  <c r="M112" i="10" s="1"/>
  <c r="W115" i="3"/>
  <c r="AS116" i="3" l="1"/>
  <c r="W113" i="10" s="1"/>
  <c r="AT116" i="3"/>
  <c r="X113" i="10" s="1"/>
  <c r="AQ116" i="3"/>
  <c r="AR116" i="3"/>
  <c r="K118" i="3"/>
  <c r="L118" i="3" s="1"/>
  <c r="O118" i="3"/>
  <c r="R117" i="3"/>
  <c r="S117" i="3" s="1"/>
  <c r="AB117" i="3"/>
  <c r="O114" i="10" s="1"/>
  <c r="AI117" i="3"/>
  <c r="AJ117" i="3" s="1"/>
  <c r="AA117" i="3"/>
  <c r="N114" i="10" s="1"/>
  <c r="AO117" i="3"/>
  <c r="AP117" i="3" s="1"/>
  <c r="H114" i="10"/>
  <c r="Q117" i="3"/>
  <c r="K114" i="10" s="1"/>
  <c r="AC117" i="3"/>
  <c r="AD117" i="3" s="1"/>
  <c r="J119" i="3"/>
  <c r="AN116" i="3"/>
  <c r="V113" i="10" s="1"/>
  <c r="AM116" i="3"/>
  <c r="U113" i="10" s="1"/>
  <c r="AK116" i="3"/>
  <c r="AL116" i="3"/>
  <c r="P117" i="3"/>
  <c r="J114" i="10" s="1"/>
  <c r="N117" i="3"/>
  <c r="G114" i="10" s="1"/>
  <c r="M117" i="3"/>
  <c r="F114" i="10" s="1"/>
  <c r="E114" i="10"/>
  <c r="D117" i="10"/>
  <c r="H120" i="3"/>
  <c r="I120" i="3" s="1"/>
  <c r="F122" i="3"/>
  <c r="G121" i="3"/>
  <c r="BB121" i="3"/>
  <c r="AU121" i="3"/>
  <c r="AV121" i="3" s="1"/>
  <c r="C118" i="10" s="1"/>
  <c r="AW121" i="3"/>
  <c r="AG116" i="3"/>
  <c r="S113" i="10" s="1"/>
  <c r="AH116" i="3"/>
  <c r="T113" i="10" s="1"/>
  <c r="AE116" i="3"/>
  <c r="AF116" i="3"/>
  <c r="AX120" i="3"/>
  <c r="I117" i="10"/>
  <c r="T116" i="3"/>
  <c r="X116" i="3"/>
  <c r="U116" i="3"/>
  <c r="Y116" i="3" s="1"/>
  <c r="L113" i="10" s="1"/>
  <c r="V116" i="3"/>
  <c r="Z116" i="3" s="1"/>
  <c r="M113" i="10" s="1"/>
  <c r="W116" i="3"/>
  <c r="AZ115" i="3"/>
  <c r="R112" i="10" s="1"/>
  <c r="AY115" i="3"/>
  <c r="Q112" i="10" s="1"/>
  <c r="P112" i="10"/>
  <c r="AX121" i="3" l="1"/>
  <c r="I118" i="10"/>
  <c r="O119" i="3"/>
  <c r="K119" i="3"/>
  <c r="L119" i="3" s="1"/>
  <c r="W117" i="3"/>
  <c r="T117" i="3"/>
  <c r="X117" i="3"/>
  <c r="U117" i="3"/>
  <c r="Y117" i="3" s="1"/>
  <c r="L114" i="10" s="1"/>
  <c r="V117" i="3"/>
  <c r="Z117" i="3" s="1"/>
  <c r="M114" i="10" s="1"/>
  <c r="AH117" i="3"/>
  <c r="T114" i="10" s="1"/>
  <c r="AG117" i="3"/>
  <c r="S114" i="10" s="1"/>
  <c r="AE117" i="3"/>
  <c r="AF117" i="3"/>
  <c r="AI118" i="3"/>
  <c r="AJ118" i="3" s="1"/>
  <c r="AA118" i="3"/>
  <c r="N115" i="10" s="1"/>
  <c r="AC118" i="3"/>
  <c r="AD118" i="3" s="1"/>
  <c r="Q118" i="3"/>
  <c r="K115" i="10" s="1"/>
  <c r="AO118" i="3"/>
  <c r="AP118" i="3" s="1"/>
  <c r="H115" i="10"/>
  <c r="R118" i="3"/>
  <c r="S118" i="3" s="1"/>
  <c r="AB118" i="3"/>
  <c r="O115" i="10" s="1"/>
  <c r="P118" i="3"/>
  <c r="J115" i="10" s="1"/>
  <c r="M118" i="3"/>
  <c r="F115" i="10" s="1"/>
  <c r="E115" i="10"/>
  <c r="N118" i="3"/>
  <c r="G115" i="10" s="1"/>
  <c r="D118" i="10"/>
  <c r="H121" i="3"/>
  <c r="I121" i="3" s="1"/>
  <c r="AW122" i="3"/>
  <c r="F123" i="3"/>
  <c r="G122" i="3"/>
  <c r="BB122" i="3"/>
  <c r="AU122" i="3"/>
  <c r="AV122" i="3" s="1"/>
  <c r="C119" i="10" s="1"/>
  <c r="AS117" i="3"/>
  <c r="W114" i="10" s="1"/>
  <c r="AQ117" i="3"/>
  <c r="AR117" i="3"/>
  <c r="AT117" i="3"/>
  <c r="X114" i="10" s="1"/>
  <c r="AZ116" i="3"/>
  <c r="R113" i="10" s="1"/>
  <c r="AY116" i="3"/>
  <c r="Q113" i="10" s="1"/>
  <c r="P113" i="10"/>
  <c r="J120" i="3"/>
  <c r="AN117" i="3"/>
  <c r="V114" i="10" s="1"/>
  <c r="AM117" i="3"/>
  <c r="U114" i="10" s="1"/>
  <c r="AK117" i="3"/>
  <c r="AL117" i="3"/>
  <c r="K120" i="3" l="1"/>
  <c r="L120" i="3" s="1"/>
  <c r="O120" i="3"/>
  <c r="AK118" i="3"/>
  <c r="AL118" i="3"/>
  <c r="AN118" i="3"/>
  <c r="V115" i="10" s="1"/>
  <c r="AM118" i="3"/>
  <c r="U115" i="10" s="1"/>
  <c r="AY117" i="3"/>
  <c r="Q114" i="10" s="1"/>
  <c r="P114" i="10"/>
  <c r="AZ117" i="3"/>
  <c r="R114" i="10" s="1"/>
  <c r="F124" i="3"/>
  <c r="AW123" i="3"/>
  <c r="G123" i="3"/>
  <c r="BB123" i="3"/>
  <c r="AU123" i="3"/>
  <c r="AV123" i="3" s="1"/>
  <c r="C120" i="10" s="1"/>
  <c r="V118" i="3"/>
  <c r="Z118" i="3" s="1"/>
  <c r="M115" i="10" s="1"/>
  <c r="W118" i="3"/>
  <c r="T118" i="3"/>
  <c r="X118" i="3"/>
  <c r="U118" i="3"/>
  <c r="Y118" i="3" s="1"/>
  <c r="L115" i="10" s="1"/>
  <c r="E116" i="10"/>
  <c r="M119" i="3"/>
  <c r="F116" i="10" s="1"/>
  <c r="P119" i="3"/>
  <c r="J116" i="10" s="1"/>
  <c r="N119" i="3"/>
  <c r="G116" i="10" s="1"/>
  <c r="AH118" i="3"/>
  <c r="T115" i="10" s="1"/>
  <c r="AG118" i="3"/>
  <c r="S115" i="10" s="1"/>
  <c r="AE118" i="3"/>
  <c r="AF118" i="3"/>
  <c r="J121" i="3"/>
  <c r="AI119" i="3"/>
  <c r="AJ119" i="3" s="1"/>
  <c r="R119" i="3"/>
  <c r="S119" i="3" s="1"/>
  <c r="AB119" i="3"/>
  <c r="O116" i="10" s="1"/>
  <c r="AO119" i="3"/>
  <c r="AP119" i="3" s="1"/>
  <c r="AA119" i="3"/>
  <c r="N116" i="10" s="1"/>
  <c r="AC119" i="3"/>
  <c r="AD119" i="3" s="1"/>
  <c r="H116" i="10"/>
  <c r="Q119" i="3"/>
  <c r="K116" i="10" s="1"/>
  <c r="AX122" i="3"/>
  <c r="I119" i="10"/>
  <c r="AQ118" i="3"/>
  <c r="AR118" i="3"/>
  <c r="AT118" i="3"/>
  <c r="X115" i="10" s="1"/>
  <c r="AS118" i="3"/>
  <c r="W115" i="10" s="1"/>
  <c r="H122" i="3"/>
  <c r="I122" i="3" s="1"/>
  <c r="D119" i="10"/>
  <c r="T119" i="3" l="1"/>
  <c r="X119" i="3"/>
  <c r="U119" i="3"/>
  <c r="Y119" i="3" s="1"/>
  <c r="L116" i="10" s="1"/>
  <c r="V119" i="3"/>
  <c r="Z119" i="3" s="1"/>
  <c r="M116" i="10" s="1"/>
  <c r="W119" i="3"/>
  <c r="H123" i="3"/>
  <c r="I123" i="3" s="1"/>
  <c r="D120" i="10"/>
  <c r="K121" i="3"/>
  <c r="L121" i="3" s="1"/>
  <c r="O121" i="3"/>
  <c r="AX123" i="3"/>
  <c r="I120" i="10"/>
  <c r="AM119" i="3"/>
  <c r="U116" i="10" s="1"/>
  <c r="AK119" i="3"/>
  <c r="AL119" i="3"/>
  <c r="AN119" i="3"/>
  <c r="V116" i="10" s="1"/>
  <c r="AE119" i="3"/>
  <c r="AF119" i="3"/>
  <c r="AH119" i="3"/>
  <c r="T116" i="10" s="1"/>
  <c r="AG119" i="3"/>
  <c r="S116" i="10" s="1"/>
  <c r="F125" i="3"/>
  <c r="G124" i="3"/>
  <c r="BB124" i="3"/>
  <c r="AU124" i="3"/>
  <c r="AV124" i="3" s="1"/>
  <c r="C121" i="10" s="1"/>
  <c r="AW124" i="3"/>
  <c r="AI120" i="3"/>
  <c r="AJ120" i="3" s="1"/>
  <c r="R120" i="3"/>
  <c r="S120" i="3" s="1"/>
  <c r="AB120" i="3"/>
  <c r="O117" i="10" s="1"/>
  <c r="AO120" i="3"/>
  <c r="AP120" i="3" s="1"/>
  <c r="AA120" i="3"/>
  <c r="N117" i="10" s="1"/>
  <c r="AC120" i="3"/>
  <c r="AD120" i="3" s="1"/>
  <c r="H117" i="10"/>
  <c r="Q120" i="3"/>
  <c r="K117" i="10" s="1"/>
  <c r="J122" i="3"/>
  <c r="AQ119" i="3"/>
  <c r="AR119" i="3"/>
  <c r="AT119" i="3"/>
  <c r="X116" i="10" s="1"/>
  <c r="AS119" i="3"/>
  <c r="W116" i="10" s="1"/>
  <c r="AZ118" i="3"/>
  <c r="R115" i="10" s="1"/>
  <c r="AY118" i="3"/>
  <c r="Q115" i="10" s="1"/>
  <c r="P115" i="10"/>
  <c r="M120" i="3"/>
  <c r="F117" i="10" s="1"/>
  <c r="E117" i="10"/>
  <c r="N120" i="3"/>
  <c r="G117" i="10" s="1"/>
  <c r="P120" i="3"/>
  <c r="J117" i="10" s="1"/>
  <c r="AX124" i="3" l="1"/>
  <c r="I121" i="10"/>
  <c r="P121" i="3"/>
  <c r="J118" i="10" s="1"/>
  <c r="N121" i="3"/>
  <c r="G118" i="10" s="1"/>
  <c r="E118" i="10"/>
  <c r="M121" i="3"/>
  <c r="F118" i="10" s="1"/>
  <c r="J123" i="3"/>
  <c r="AT120" i="3"/>
  <c r="X117" i="10" s="1"/>
  <c r="AS120" i="3"/>
  <c r="W117" i="10" s="1"/>
  <c r="AQ120" i="3"/>
  <c r="AR120" i="3"/>
  <c r="AH120" i="3"/>
  <c r="T117" i="10" s="1"/>
  <c r="AG120" i="3"/>
  <c r="S117" i="10" s="1"/>
  <c r="AE120" i="3"/>
  <c r="AF120" i="3"/>
  <c r="F126" i="3"/>
  <c r="G125" i="3"/>
  <c r="BB125" i="3"/>
  <c r="AU125" i="3"/>
  <c r="AV125" i="3" s="1"/>
  <c r="C122" i="10" s="1"/>
  <c r="AW125" i="3"/>
  <c r="D121" i="10"/>
  <c r="H124" i="3"/>
  <c r="I124" i="3" s="1"/>
  <c r="U120" i="3"/>
  <c r="Y120" i="3" s="1"/>
  <c r="L117" i="10" s="1"/>
  <c r="V120" i="3"/>
  <c r="Z120" i="3" s="1"/>
  <c r="M117" i="10" s="1"/>
  <c r="W120" i="3"/>
  <c r="T120" i="3"/>
  <c r="X120" i="3"/>
  <c r="O122" i="3"/>
  <c r="K122" i="3"/>
  <c r="L122" i="3" s="1"/>
  <c r="AN120" i="3"/>
  <c r="V117" i="10" s="1"/>
  <c r="AK120" i="3"/>
  <c r="AL120" i="3"/>
  <c r="AM120" i="3"/>
  <c r="U117" i="10" s="1"/>
  <c r="AC121" i="3"/>
  <c r="AD121" i="3" s="1"/>
  <c r="Q121" i="3"/>
  <c r="K118" i="10" s="1"/>
  <c r="AI121" i="3"/>
  <c r="AJ121" i="3" s="1"/>
  <c r="H118" i="10"/>
  <c r="R121" i="3"/>
  <c r="S121" i="3" s="1"/>
  <c r="AB121" i="3"/>
  <c r="O118" i="10" s="1"/>
  <c r="AO121" i="3"/>
  <c r="AP121" i="3" s="1"/>
  <c r="AA121" i="3"/>
  <c r="N118" i="10" s="1"/>
  <c r="AZ119" i="3"/>
  <c r="R116" i="10" s="1"/>
  <c r="AY119" i="3"/>
  <c r="Q116" i="10" s="1"/>
  <c r="P116" i="10"/>
  <c r="O123" i="3" l="1"/>
  <c r="K123" i="3"/>
  <c r="L123" i="3" s="1"/>
  <c r="J124" i="3"/>
  <c r="T121" i="3"/>
  <c r="X121" i="3"/>
  <c r="U121" i="3"/>
  <c r="Y121" i="3" s="1"/>
  <c r="L118" i="10" s="1"/>
  <c r="V121" i="3"/>
  <c r="Z121" i="3" s="1"/>
  <c r="M118" i="10" s="1"/>
  <c r="W121" i="3"/>
  <c r="N122" i="3"/>
  <c r="G119" i="10" s="1"/>
  <c r="P122" i="3"/>
  <c r="J119" i="10" s="1"/>
  <c r="E119" i="10"/>
  <c r="M122" i="3"/>
  <c r="F119" i="10" s="1"/>
  <c r="AK121" i="3"/>
  <c r="AL121" i="3"/>
  <c r="AN121" i="3"/>
  <c r="V118" i="10" s="1"/>
  <c r="AM121" i="3"/>
  <c r="U118" i="10" s="1"/>
  <c r="AX125" i="3"/>
  <c r="I122" i="10"/>
  <c r="AF121" i="3"/>
  <c r="AH121" i="3"/>
  <c r="T118" i="10" s="1"/>
  <c r="AG121" i="3"/>
  <c r="S118" i="10" s="1"/>
  <c r="AE121" i="3"/>
  <c r="AZ120" i="3"/>
  <c r="R117" i="10" s="1"/>
  <c r="AY120" i="3"/>
  <c r="Q117" i="10" s="1"/>
  <c r="P117" i="10"/>
  <c r="H125" i="3"/>
  <c r="I125" i="3" s="1"/>
  <c r="D122" i="10"/>
  <c r="AO122" i="3"/>
  <c r="AP122" i="3" s="1"/>
  <c r="AA122" i="3"/>
  <c r="N119" i="10" s="1"/>
  <c r="AC122" i="3"/>
  <c r="AD122" i="3" s="1"/>
  <c r="H119" i="10"/>
  <c r="Q122" i="3"/>
  <c r="K119" i="10" s="1"/>
  <c r="AI122" i="3"/>
  <c r="AJ122" i="3" s="1"/>
  <c r="R122" i="3"/>
  <c r="S122" i="3" s="1"/>
  <c r="AB122" i="3"/>
  <c r="O119" i="10" s="1"/>
  <c r="AT121" i="3"/>
  <c r="X118" i="10" s="1"/>
  <c r="AS121" i="3"/>
  <c r="W118" i="10" s="1"/>
  <c r="AQ121" i="3"/>
  <c r="AR121" i="3"/>
  <c r="AW126" i="3"/>
  <c r="F127" i="3"/>
  <c r="G126" i="3"/>
  <c r="BB126" i="3"/>
  <c r="AU126" i="3"/>
  <c r="AV126" i="3" s="1"/>
  <c r="C123" i="10" s="1"/>
  <c r="AG122" i="3" l="1"/>
  <c r="S119" i="10" s="1"/>
  <c r="AE122" i="3"/>
  <c r="AF122" i="3"/>
  <c r="AH122" i="3"/>
  <c r="T119" i="10" s="1"/>
  <c r="AZ121" i="3"/>
  <c r="R118" i="10" s="1"/>
  <c r="AY121" i="3"/>
  <c r="Q118" i="10" s="1"/>
  <c r="P118" i="10"/>
  <c r="O124" i="3"/>
  <c r="K124" i="3"/>
  <c r="L124" i="3" s="1"/>
  <c r="H126" i="3"/>
  <c r="I126" i="3" s="1"/>
  <c r="D123" i="10"/>
  <c r="V122" i="3"/>
  <c r="Z122" i="3" s="1"/>
  <c r="M119" i="10" s="1"/>
  <c r="W122" i="3"/>
  <c r="T122" i="3"/>
  <c r="X122" i="3"/>
  <c r="U122" i="3"/>
  <c r="Y122" i="3" s="1"/>
  <c r="L119" i="10" s="1"/>
  <c r="J125" i="3"/>
  <c r="AQ122" i="3"/>
  <c r="AR122" i="3"/>
  <c r="AT122" i="3"/>
  <c r="X119" i="10" s="1"/>
  <c r="AS122" i="3"/>
  <c r="W119" i="10" s="1"/>
  <c r="AK122" i="3"/>
  <c r="AL122" i="3"/>
  <c r="AN122" i="3"/>
  <c r="V119" i="10" s="1"/>
  <c r="AM122" i="3"/>
  <c r="U119" i="10" s="1"/>
  <c r="P123" i="3"/>
  <c r="J120" i="10" s="1"/>
  <c r="N123" i="3"/>
  <c r="G120" i="10" s="1"/>
  <c r="E120" i="10"/>
  <c r="M123" i="3"/>
  <c r="F120" i="10" s="1"/>
  <c r="F128" i="3"/>
  <c r="G127" i="3"/>
  <c r="BB127" i="3"/>
  <c r="AU127" i="3"/>
  <c r="AV127" i="3" s="1"/>
  <c r="C124" i="10" s="1"/>
  <c r="AW127" i="3"/>
  <c r="I123" i="10"/>
  <c r="AX126" i="3"/>
  <c r="AO123" i="3"/>
  <c r="AP123" i="3" s="1"/>
  <c r="H120" i="10"/>
  <c r="Q123" i="3"/>
  <c r="K120" i="10" s="1"/>
  <c r="AC123" i="3"/>
  <c r="AD123" i="3" s="1"/>
  <c r="R123" i="3"/>
  <c r="S123" i="3" s="1"/>
  <c r="AB123" i="3"/>
  <c r="O120" i="10" s="1"/>
  <c r="AI123" i="3"/>
  <c r="AJ123" i="3" s="1"/>
  <c r="AA123" i="3"/>
  <c r="N120" i="10" s="1"/>
  <c r="H127" i="3" l="1"/>
  <c r="I127" i="3" s="1"/>
  <c r="D124" i="10"/>
  <c r="AI124" i="3"/>
  <c r="AJ124" i="3" s="1"/>
  <c r="AA124" i="3"/>
  <c r="N121" i="10" s="1"/>
  <c r="AO124" i="3"/>
  <c r="AP124" i="3" s="1"/>
  <c r="H121" i="10"/>
  <c r="Q124" i="3"/>
  <c r="K121" i="10" s="1"/>
  <c r="AC124" i="3"/>
  <c r="AD124" i="3" s="1"/>
  <c r="R124" i="3"/>
  <c r="S124" i="3" s="1"/>
  <c r="AB124" i="3"/>
  <c r="O121" i="10" s="1"/>
  <c r="AU128" i="3"/>
  <c r="AV128" i="3" s="1"/>
  <c r="C125" i="10" s="1"/>
  <c r="AW128" i="3"/>
  <c r="F129" i="3"/>
  <c r="G128" i="3"/>
  <c r="BB128" i="3"/>
  <c r="AT123" i="3"/>
  <c r="X120" i="10" s="1"/>
  <c r="AS123" i="3"/>
  <c r="W120" i="10" s="1"/>
  <c r="AQ123" i="3"/>
  <c r="AR123" i="3"/>
  <c r="P119" i="10"/>
  <c r="AZ122" i="3"/>
  <c r="R119" i="10" s="1"/>
  <c r="AY122" i="3"/>
  <c r="Q119" i="10" s="1"/>
  <c r="AM123" i="3"/>
  <c r="U120" i="10" s="1"/>
  <c r="AK123" i="3"/>
  <c r="AL123" i="3"/>
  <c r="AN123" i="3"/>
  <c r="V120" i="10" s="1"/>
  <c r="AX127" i="3"/>
  <c r="I124" i="10"/>
  <c r="V123" i="3"/>
  <c r="Z123" i="3" s="1"/>
  <c r="M120" i="10" s="1"/>
  <c r="W123" i="3"/>
  <c r="T123" i="3"/>
  <c r="X123" i="3"/>
  <c r="U123" i="3"/>
  <c r="Y123" i="3" s="1"/>
  <c r="L120" i="10" s="1"/>
  <c r="O125" i="3"/>
  <c r="K125" i="3"/>
  <c r="L125" i="3" s="1"/>
  <c r="J126" i="3"/>
  <c r="AG123" i="3"/>
  <c r="S120" i="10" s="1"/>
  <c r="AE123" i="3"/>
  <c r="AF123" i="3"/>
  <c r="AH123" i="3"/>
  <c r="T120" i="10" s="1"/>
  <c r="E121" i="10"/>
  <c r="M124" i="3"/>
  <c r="F121" i="10" s="1"/>
  <c r="N124" i="3"/>
  <c r="G121" i="10" s="1"/>
  <c r="P124" i="3"/>
  <c r="J121" i="10" s="1"/>
  <c r="AG124" i="3" l="1"/>
  <c r="S121" i="10" s="1"/>
  <c r="AH124" i="3"/>
  <c r="T121" i="10" s="1"/>
  <c r="AE124" i="3"/>
  <c r="AF124" i="3"/>
  <c r="H128" i="3"/>
  <c r="I128" i="3" s="1"/>
  <c r="D125" i="10"/>
  <c r="AS124" i="3"/>
  <c r="W121" i="10" s="1"/>
  <c r="AT124" i="3"/>
  <c r="X121" i="10" s="1"/>
  <c r="AQ124" i="3"/>
  <c r="AR124" i="3"/>
  <c r="AZ123" i="3"/>
  <c r="R120" i="10" s="1"/>
  <c r="AY123" i="3"/>
  <c r="Q120" i="10" s="1"/>
  <c r="P120" i="10"/>
  <c r="I125" i="10"/>
  <c r="AX128" i="3"/>
  <c r="O126" i="3"/>
  <c r="K126" i="3"/>
  <c r="L126" i="3" s="1"/>
  <c r="E122" i="10"/>
  <c r="P125" i="3"/>
  <c r="J122" i="10" s="1"/>
  <c r="M125" i="3"/>
  <c r="F122" i="10" s="1"/>
  <c r="N125" i="3"/>
  <c r="G122" i="10" s="1"/>
  <c r="AN124" i="3"/>
  <c r="V121" i="10" s="1"/>
  <c r="AM124" i="3"/>
  <c r="U121" i="10" s="1"/>
  <c r="AK124" i="3"/>
  <c r="AL124" i="3"/>
  <c r="R125" i="3"/>
  <c r="S125" i="3" s="1"/>
  <c r="AB125" i="3"/>
  <c r="O122" i="10" s="1"/>
  <c r="AI125" i="3"/>
  <c r="AJ125" i="3" s="1"/>
  <c r="AA125" i="3"/>
  <c r="N122" i="10" s="1"/>
  <c r="AO125" i="3"/>
  <c r="AP125" i="3" s="1"/>
  <c r="H122" i="10"/>
  <c r="Q125" i="3"/>
  <c r="K122" i="10" s="1"/>
  <c r="AC125" i="3"/>
  <c r="AD125" i="3" s="1"/>
  <c r="AU129" i="3"/>
  <c r="AV129" i="3" s="1"/>
  <c r="C126" i="10" s="1"/>
  <c r="AW129" i="3"/>
  <c r="F130" i="3"/>
  <c r="G129" i="3"/>
  <c r="BB129" i="3"/>
  <c r="V124" i="3"/>
  <c r="Z124" i="3" s="1"/>
  <c r="M121" i="10" s="1"/>
  <c r="W124" i="3"/>
  <c r="T124" i="3"/>
  <c r="X124" i="3"/>
  <c r="U124" i="3"/>
  <c r="Y124" i="3" s="1"/>
  <c r="L121" i="10" s="1"/>
  <c r="J127" i="3"/>
  <c r="AO126" i="3" l="1"/>
  <c r="AP126" i="3" s="1"/>
  <c r="H123" i="10"/>
  <c r="Q126" i="3"/>
  <c r="K123" i="10" s="1"/>
  <c r="AC126" i="3"/>
  <c r="AD126" i="3" s="1"/>
  <c r="R126" i="3"/>
  <c r="S126" i="3" s="1"/>
  <c r="AB126" i="3"/>
  <c r="O123" i="10" s="1"/>
  <c r="AI126" i="3"/>
  <c r="AJ126" i="3" s="1"/>
  <c r="AA126" i="3"/>
  <c r="N123" i="10" s="1"/>
  <c r="J128" i="3"/>
  <c r="AT125" i="3"/>
  <c r="X122" i="10" s="1"/>
  <c r="AS125" i="3"/>
  <c r="W122" i="10" s="1"/>
  <c r="AQ125" i="3"/>
  <c r="AR125" i="3"/>
  <c r="AK125" i="3"/>
  <c r="AL125" i="3"/>
  <c r="AN125" i="3"/>
  <c r="V122" i="10" s="1"/>
  <c r="AM125" i="3"/>
  <c r="U122" i="10" s="1"/>
  <c r="AX129" i="3"/>
  <c r="I126" i="10"/>
  <c r="O127" i="3"/>
  <c r="K127" i="3"/>
  <c r="L127" i="3" s="1"/>
  <c r="BB130" i="3"/>
  <c r="AU130" i="3"/>
  <c r="AV130" i="3" s="1"/>
  <c r="C127" i="10" s="1"/>
  <c r="F131" i="3"/>
  <c r="AW130" i="3"/>
  <c r="G130" i="3"/>
  <c r="V125" i="3"/>
  <c r="Z125" i="3" s="1"/>
  <c r="M122" i="10" s="1"/>
  <c r="W125" i="3"/>
  <c r="T125" i="3"/>
  <c r="X125" i="3"/>
  <c r="U125" i="3"/>
  <c r="Y125" i="3" s="1"/>
  <c r="L122" i="10" s="1"/>
  <c r="H129" i="3"/>
  <c r="I129" i="3" s="1"/>
  <c r="D126" i="10"/>
  <c r="AY124" i="3"/>
  <c r="Q121" i="10" s="1"/>
  <c r="P121" i="10"/>
  <c r="AZ124" i="3"/>
  <c r="R121" i="10" s="1"/>
  <c r="AH125" i="3"/>
  <c r="T122" i="10" s="1"/>
  <c r="AG125" i="3"/>
  <c r="S122" i="10" s="1"/>
  <c r="AE125" i="3"/>
  <c r="AF125" i="3"/>
  <c r="M126" i="3"/>
  <c r="F123" i="10" s="1"/>
  <c r="N126" i="3"/>
  <c r="G123" i="10" s="1"/>
  <c r="P126" i="3"/>
  <c r="J123" i="10" s="1"/>
  <c r="E123" i="10"/>
  <c r="AN126" i="3" l="1"/>
  <c r="V123" i="10" s="1"/>
  <c r="AM126" i="3"/>
  <c r="U123" i="10" s="1"/>
  <c r="AK126" i="3"/>
  <c r="AL126" i="3"/>
  <c r="R127" i="3"/>
  <c r="S127" i="3" s="1"/>
  <c r="AB127" i="3"/>
  <c r="O124" i="10" s="1"/>
  <c r="AO127" i="3"/>
  <c r="AP127" i="3" s="1"/>
  <c r="AA127" i="3"/>
  <c r="N124" i="10" s="1"/>
  <c r="AC127" i="3"/>
  <c r="AD127" i="3" s="1"/>
  <c r="H124" i="10"/>
  <c r="Q127" i="3"/>
  <c r="K124" i="10" s="1"/>
  <c r="AI127" i="3"/>
  <c r="AJ127" i="3" s="1"/>
  <c r="W126" i="3"/>
  <c r="T126" i="3"/>
  <c r="X126" i="3"/>
  <c r="U126" i="3"/>
  <c r="Y126" i="3" s="1"/>
  <c r="L123" i="10" s="1"/>
  <c r="V126" i="3"/>
  <c r="Z126" i="3" s="1"/>
  <c r="M123" i="10" s="1"/>
  <c r="AE126" i="3"/>
  <c r="AF126" i="3"/>
  <c r="AH126" i="3"/>
  <c r="T123" i="10" s="1"/>
  <c r="AG126" i="3"/>
  <c r="S123" i="10" s="1"/>
  <c r="D127" i="10"/>
  <c r="H130" i="3"/>
  <c r="I130" i="3" s="1"/>
  <c r="AY125" i="3"/>
  <c r="Q122" i="10" s="1"/>
  <c r="P122" i="10"/>
  <c r="AZ125" i="3"/>
  <c r="R122" i="10" s="1"/>
  <c r="AX130" i="3"/>
  <c r="I127" i="10"/>
  <c r="K128" i="3"/>
  <c r="L128" i="3" s="1"/>
  <c r="O128" i="3"/>
  <c r="M127" i="3"/>
  <c r="F124" i="10" s="1"/>
  <c r="N127" i="3"/>
  <c r="G124" i="10" s="1"/>
  <c r="E124" i="10"/>
  <c r="P127" i="3"/>
  <c r="J124" i="10" s="1"/>
  <c r="J129" i="3"/>
  <c r="AW131" i="3"/>
  <c r="F132" i="3"/>
  <c r="G131" i="3"/>
  <c r="BB131" i="3"/>
  <c r="AU131" i="3"/>
  <c r="AV131" i="3" s="1"/>
  <c r="C128" i="10" s="1"/>
  <c r="AR126" i="3"/>
  <c r="AT126" i="3"/>
  <c r="X123" i="10" s="1"/>
  <c r="AS126" i="3"/>
  <c r="W123" i="10" s="1"/>
  <c r="AQ126" i="3"/>
  <c r="AS127" i="3" l="1"/>
  <c r="W124" i="10" s="1"/>
  <c r="AQ127" i="3"/>
  <c r="AR127" i="3"/>
  <c r="AT127" i="3"/>
  <c r="X124" i="10" s="1"/>
  <c r="AX131" i="3"/>
  <c r="I128" i="10"/>
  <c r="V127" i="3"/>
  <c r="Z127" i="3" s="1"/>
  <c r="M124" i="10" s="1"/>
  <c r="W127" i="3"/>
  <c r="T127" i="3"/>
  <c r="X127" i="3"/>
  <c r="U127" i="3"/>
  <c r="Y127" i="3" s="1"/>
  <c r="L124" i="10" s="1"/>
  <c r="H131" i="3"/>
  <c r="I131" i="3" s="1"/>
  <c r="D128" i="10"/>
  <c r="R128" i="3"/>
  <c r="S128" i="3" s="1"/>
  <c r="AB128" i="3"/>
  <c r="O125" i="10" s="1"/>
  <c r="AO128" i="3"/>
  <c r="AP128" i="3" s="1"/>
  <c r="AA128" i="3"/>
  <c r="N125" i="10" s="1"/>
  <c r="AC128" i="3"/>
  <c r="AD128" i="3" s="1"/>
  <c r="H125" i="10"/>
  <c r="Q128" i="3"/>
  <c r="K125" i="10" s="1"/>
  <c r="AI128" i="3"/>
  <c r="AJ128" i="3" s="1"/>
  <c r="P128" i="3"/>
  <c r="J125" i="10" s="1"/>
  <c r="E125" i="10"/>
  <c r="M128" i="3"/>
  <c r="F125" i="10" s="1"/>
  <c r="N128" i="3"/>
  <c r="G125" i="10" s="1"/>
  <c r="AK127" i="3"/>
  <c r="AL127" i="3"/>
  <c r="AN127" i="3"/>
  <c r="V124" i="10" s="1"/>
  <c r="AM127" i="3"/>
  <c r="U124" i="10" s="1"/>
  <c r="J130" i="3"/>
  <c r="F133" i="3"/>
  <c r="G132" i="3"/>
  <c r="BB132" i="3"/>
  <c r="AU132" i="3"/>
  <c r="AV132" i="3" s="1"/>
  <c r="C129" i="10" s="1"/>
  <c r="AW132" i="3"/>
  <c r="P123" i="10"/>
  <c r="AZ126" i="3"/>
  <c r="R123" i="10" s="1"/>
  <c r="AY126" i="3"/>
  <c r="Q123" i="10" s="1"/>
  <c r="K129" i="3"/>
  <c r="L129" i="3" s="1"/>
  <c r="O129" i="3"/>
  <c r="AH127" i="3"/>
  <c r="T124" i="10" s="1"/>
  <c r="AG127" i="3"/>
  <c r="S124" i="10" s="1"/>
  <c r="AE127" i="3"/>
  <c r="AF127" i="3"/>
  <c r="F134" i="3" l="1"/>
  <c r="G133" i="3"/>
  <c r="BB133" i="3"/>
  <c r="AU133" i="3"/>
  <c r="AV133" i="3" s="1"/>
  <c r="C130" i="10" s="1"/>
  <c r="AW133" i="3"/>
  <c r="AS128" i="3"/>
  <c r="W125" i="10" s="1"/>
  <c r="AQ128" i="3"/>
  <c r="AR128" i="3"/>
  <c r="AT128" i="3"/>
  <c r="X125" i="10" s="1"/>
  <c r="O130" i="3"/>
  <c r="K130" i="3"/>
  <c r="L130" i="3" s="1"/>
  <c r="N129" i="3"/>
  <c r="G126" i="10" s="1"/>
  <c r="E126" i="10"/>
  <c r="P129" i="3"/>
  <c r="J126" i="10" s="1"/>
  <c r="M129" i="3"/>
  <c r="F126" i="10" s="1"/>
  <c r="AM128" i="3"/>
  <c r="U125" i="10" s="1"/>
  <c r="AN128" i="3"/>
  <c r="V125" i="10" s="1"/>
  <c r="AK128" i="3"/>
  <c r="AL128" i="3"/>
  <c r="I129" i="10"/>
  <c r="AX132" i="3"/>
  <c r="J131" i="3"/>
  <c r="V128" i="3"/>
  <c r="Z128" i="3" s="1"/>
  <c r="M125" i="10" s="1"/>
  <c r="W128" i="3"/>
  <c r="T128" i="3"/>
  <c r="X128" i="3"/>
  <c r="U128" i="3"/>
  <c r="Y128" i="3" s="1"/>
  <c r="L125" i="10" s="1"/>
  <c r="AG128" i="3"/>
  <c r="S125" i="10" s="1"/>
  <c r="AE128" i="3"/>
  <c r="AF128" i="3"/>
  <c r="AH128" i="3"/>
  <c r="T125" i="10" s="1"/>
  <c r="AO129" i="3"/>
  <c r="AP129" i="3" s="1"/>
  <c r="AA129" i="3"/>
  <c r="N126" i="10" s="1"/>
  <c r="AC129" i="3"/>
  <c r="AD129" i="3" s="1"/>
  <c r="H126" i="10"/>
  <c r="Q129" i="3"/>
  <c r="K126" i="10" s="1"/>
  <c r="AI129" i="3"/>
  <c r="AJ129" i="3" s="1"/>
  <c r="R129" i="3"/>
  <c r="S129" i="3" s="1"/>
  <c r="AB129" i="3"/>
  <c r="O126" i="10" s="1"/>
  <c r="H132" i="3"/>
  <c r="I132" i="3" s="1"/>
  <c r="D129" i="10"/>
  <c r="AZ127" i="3"/>
  <c r="R124" i="10" s="1"/>
  <c r="AY127" i="3"/>
  <c r="Q124" i="10" s="1"/>
  <c r="P124" i="10"/>
  <c r="W129" i="3" l="1"/>
  <c r="T129" i="3"/>
  <c r="X129" i="3"/>
  <c r="U129" i="3"/>
  <c r="Y129" i="3" s="1"/>
  <c r="L126" i="10" s="1"/>
  <c r="V129" i="3"/>
  <c r="Z129" i="3" s="1"/>
  <c r="M126" i="10" s="1"/>
  <c r="O131" i="3"/>
  <c r="K131" i="3"/>
  <c r="L131" i="3" s="1"/>
  <c r="AL129" i="3"/>
  <c r="AN129" i="3"/>
  <c r="V126" i="10" s="1"/>
  <c r="AM129" i="3"/>
  <c r="U126" i="10" s="1"/>
  <c r="AK129" i="3"/>
  <c r="AX133" i="3"/>
  <c r="I130" i="10"/>
  <c r="P130" i="3"/>
  <c r="J127" i="10" s="1"/>
  <c r="E127" i="10"/>
  <c r="M130" i="3"/>
  <c r="F127" i="10" s="1"/>
  <c r="N130" i="3"/>
  <c r="G127" i="10" s="1"/>
  <c r="R130" i="3"/>
  <c r="S130" i="3" s="1"/>
  <c r="AB130" i="3"/>
  <c r="O127" i="10" s="1"/>
  <c r="AO130" i="3"/>
  <c r="AP130" i="3" s="1"/>
  <c r="AA130" i="3"/>
  <c r="N127" i="10" s="1"/>
  <c r="AC130" i="3"/>
  <c r="AD130" i="3" s="1"/>
  <c r="H127" i="10"/>
  <c r="AI130" i="3"/>
  <c r="AJ130" i="3" s="1"/>
  <c r="Q130" i="3"/>
  <c r="K127" i="10" s="1"/>
  <c r="H133" i="3"/>
  <c r="I133" i="3" s="1"/>
  <c r="D130" i="10"/>
  <c r="AE129" i="3"/>
  <c r="AF129" i="3"/>
  <c r="AH129" i="3"/>
  <c r="T126" i="10" s="1"/>
  <c r="AG129" i="3"/>
  <c r="S126" i="10" s="1"/>
  <c r="AY128" i="3"/>
  <c r="Q125" i="10" s="1"/>
  <c r="P125" i="10"/>
  <c r="AZ128" i="3"/>
  <c r="R125" i="10" s="1"/>
  <c r="J132" i="3"/>
  <c r="AQ129" i="3"/>
  <c r="AR129" i="3"/>
  <c r="AT129" i="3"/>
  <c r="X126" i="10" s="1"/>
  <c r="AS129" i="3"/>
  <c r="W126" i="10" s="1"/>
  <c r="AW134" i="3"/>
  <c r="F135" i="3"/>
  <c r="G134" i="3"/>
  <c r="BB134" i="3"/>
  <c r="AU134" i="3"/>
  <c r="AV134" i="3" s="1"/>
  <c r="C131" i="10" s="1"/>
  <c r="AK130" i="3" l="1"/>
  <c r="AL130" i="3"/>
  <c r="AN130" i="3"/>
  <c r="V127" i="10" s="1"/>
  <c r="AM130" i="3"/>
  <c r="U127" i="10" s="1"/>
  <c r="M131" i="3"/>
  <c r="F128" i="10" s="1"/>
  <c r="N131" i="3"/>
  <c r="G128" i="10" s="1"/>
  <c r="E128" i="10"/>
  <c r="P131" i="3"/>
  <c r="J128" i="10" s="1"/>
  <c r="AH130" i="3"/>
  <c r="T127" i="10" s="1"/>
  <c r="AG130" i="3"/>
  <c r="S127" i="10" s="1"/>
  <c r="AE130" i="3"/>
  <c r="AF130" i="3"/>
  <c r="AI131" i="3"/>
  <c r="AJ131" i="3" s="1"/>
  <c r="AA131" i="3"/>
  <c r="N128" i="10" s="1"/>
  <c r="AO131" i="3"/>
  <c r="AP131" i="3" s="1"/>
  <c r="H128" i="10"/>
  <c r="Q131" i="3"/>
  <c r="K128" i="10" s="1"/>
  <c r="AC131" i="3"/>
  <c r="AD131" i="3" s="1"/>
  <c r="R131" i="3"/>
  <c r="S131" i="3" s="1"/>
  <c r="AB131" i="3"/>
  <c r="O128" i="10" s="1"/>
  <c r="H134" i="3"/>
  <c r="I134" i="3" s="1"/>
  <c r="D131" i="10"/>
  <c r="O132" i="3"/>
  <c r="K132" i="3"/>
  <c r="L132" i="3" s="1"/>
  <c r="J133" i="3"/>
  <c r="W130" i="3"/>
  <c r="T130" i="3"/>
  <c r="X130" i="3"/>
  <c r="U130" i="3"/>
  <c r="Y130" i="3" s="1"/>
  <c r="L127" i="10" s="1"/>
  <c r="V130" i="3"/>
  <c r="Z130" i="3" s="1"/>
  <c r="M127" i="10" s="1"/>
  <c r="P126" i="10"/>
  <c r="AZ129" i="3"/>
  <c r="R126" i="10" s="1"/>
  <c r="AY129" i="3"/>
  <c r="Q126" i="10" s="1"/>
  <c r="AT130" i="3"/>
  <c r="X127" i="10" s="1"/>
  <c r="AS130" i="3"/>
  <c r="W127" i="10" s="1"/>
  <c r="AQ130" i="3"/>
  <c r="AR130" i="3"/>
  <c r="G135" i="3"/>
  <c r="BB135" i="3"/>
  <c r="AU135" i="3"/>
  <c r="AV135" i="3" s="1"/>
  <c r="C132" i="10" s="1"/>
  <c r="AW135" i="3"/>
  <c r="F136" i="3"/>
  <c r="AX134" i="3"/>
  <c r="I131" i="10"/>
  <c r="P132" i="3" l="1"/>
  <c r="J129" i="10" s="1"/>
  <c r="E129" i="10"/>
  <c r="M132" i="3"/>
  <c r="F129" i="10" s="1"/>
  <c r="N132" i="3"/>
  <c r="G129" i="10" s="1"/>
  <c r="AO132" i="3"/>
  <c r="AP132" i="3" s="1"/>
  <c r="H129" i="10"/>
  <c r="Q132" i="3"/>
  <c r="K129" i="10" s="1"/>
  <c r="AC132" i="3"/>
  <c r="AD132" i="3" s="1"/>
  <c r="R132" i="3"/>
  <c r="S132" i="3" s="1"/>
  <c r="AB132" i="3"/>
  <c r="O129" i="10" s="1"/>
  <c r="AI132" i="3"/>
  <c r="AJ132" i="3" s="1"/>
  <c r="AA132" i="3"/>
  <c r="N129" i="10" s="1"/>
  <c r="AQ131" i="3"/>
  <c r="AR131" i="3"/>
  <c r="AT131" i="3"/>
  <c r="X128" i="10" s="1"/>
  <c r="AS131" i="3"/>
  <c r="W128" i="10" s="1"/>
  <c r="AN131" i="3"/>
  <c r="V128" i="10" s="1"/>
  <c r="AM131" i="3"/>
  <c r="U128" i="10" s="1"/>
  <c r="AK131" i="3"/>
  <c r="AL131" i="3"/>
  <c r="AW136" i="3"/>
  <c r="F137" i="3"/>
  <c r="G136" i="3"/>
  <c r="BB136" i="3"/>
  <c r="AU136" i="3"/>
  <c r="AV136" i="3" s="1"/>
  <c r="C133" i="10" s="1"/>
  <c r="W131" i="3"/>
  <c r="T131" i="3"/>
  <c r="X131" i="3"/>
  <c r="U131" i="3"/>
  <c r="Y131" i="3" s="1"/>
  <c r="L128" i="10" s="1"/>
  <c r="V131" i="3"/>
  <c r="Z131" i="3" s="1"/>
  <c r="M128" i="10" s="1"/>
  <c r="J134" i="3"/>
  <c r="P127" i="10"/>
  <c r="AZ130" i="3"/>
  <c r="R127" i="10" s="1"/>
  <c r="AY130" i="3"/>
  <c r="Q127" i="10" s="1"/>
  <c r="K133" i="3"/>
  <c r="L133" i="3" s="1"/>
  <c r="O133" i="3"/>
  <c r="AE131" i="3"/>
  <c r="AF131" i="3"/>
  <c r="AH131" i="3"/>
  <c r="T128" i="10" s="1"/>
  <c r="AG131" i="3"/>
  <c r="S128" i="10" s="1"/>
  <c r="H135" i="3"/>
  <c r="I135" i="3" s="1"/>
  <c r="D132" i="10"/>
  <c r="AX135" i="3"/>
  <c r="I132" i="10"/>
  <c r="AH132" i="3" l="1"/>
  <c r="T129" i="10" s="1"/>
  <c r="AE132" i="3"/>
  <c r="AF132" i="3"/>
  <c r="AG132" i="3"/>
  <c r="S129" i="10" s="1"/>
  <c r="D133" i="10"/>
  <c r="H136" i="3"/>
  <c r="I136" i="3" s="1"/>
  <c r="G137" i="3"/>
  <c r="BB137" i="3"/>
  <c r="AU137" i="3"/>
  <c r="AV137" i="3" s="1"/>
  <c r="C134" i="10" s="1"/>
  <c r="F138" i="3"/>
  <c r="AW137" i="3"/>
  <c r="AX136" i="3"/>
  <c r="I133" i="10"/>
  <c r="AS132" i="3"/>
  <c r="W129" i="10" s="1"/>
  <c r="AT132" i="3"/>
  <c r="X129" i="10" s="1"/>
  <c r="AQ132" i="3"/>
  <c r="AR132" i="3"/>
  <c r="AY131" i="3"/>
  <c r="Q128" i="10" s="1"/>
  <c r="AZ131" i="3"/>
  <c r="R128" i="10" s="1"/>
  <c r="P128" i="10"/>
  <c r="AL132" i="3"/>
  <c r="AN132" i="3"/>
  <c r="V129" i="10" s="1"/>
  <c r="AM132" i="3"/>
  <c r="U129" i="10" s="1"/>
  <c r="AK132" i="3"/>
  <c r="O134" i="3"/>
  <c r="K134" i="3"/>
  <c r="L134" i="3" s="1"/>
  <c r="R133" i="3"/>
  <c r="S133" i="3" s="1"/>
  <c r="AO133" i="3"/>
  <c r="AP133" i="3" s="1"/>
  <c r="H130" i="10"/>
  <c r="Q133" i="3"/>
  <c r="K130" i="10" s="1"/>
  <c r="AC133" i="3"/>
  <c r="AD133" i="3" s="1"/>
  <c r="AB133" i="3"/>
  <c r="O130" i="10" s="1"/>
  <c r="AI133" i="3"/>
  <c r="AJ133" i="3" s="1"/>
  <c r="AA133" i="3"/>
  <c r="N130" i="10" s="1"/>
  <c r="N133" i="3"/>
  <c r="G130" i="10" s="1"/>
  <c r="E130" i="10"/>
  <c r="P133" i="3"/>
  <c r="J130" i="10" s="1"/>
  <c r="M133" i="3"/>
  <c r="F130" i="10" s="1"/>
  <c r="J135" i="3"/>
  <c r="W132" i="3"/>
  <c r="T132" i="3"/>
  <c r="X132" i="3"/>
  <c r="U132" i="3"/>
  <c r="Y132" i="3" s="1"/>
  <c r="L129" i="10" s="1"/>
  <c r="V132" i="3"/>
  <c r="Z132" i="3" s="1"/>
  <c r="M129" i="10" s="1"/>
  <c r="AH133" i="3" l="1"/>
  <c r="T130" i="10" s="1"/>
  <c r="AG133" i="3"/>
  <c r="S130" i="10" s="1"/>
  <c r="AE133" i="3"/>
  <c r="AF133" i="3"/>
  <c r="H137" i="3"/>
  <c r="I137" i="3" s="1"/>
  <c r="D134" i="10"/>
  <c r="J136" i="3"/>
  <c r="W133" i="3"/>
  <c r="T133" i="3"/>
  <c r="X133" i="3"/>
  <c r="U133" i="3"/>
  <c r="Y133" i="3" s="1"/>
  <c r="L130" i="10" s="1"/>
  <c r="V133" i="3"/>
  <c r="Z133" i="3" s="1"/>
  <c r="M130" i="10" s="1"/>
  <c r="I134" i="10"/>
  <c r="AX137" i="3"/>
  <c r="O135" i="3"/>
  <c r="K135" i="3"/>
  <c r="L135" i="3" s="1"/>
  <c r="P129" i="10"/>
  <c r="AZ132" i="3"/>
  <c r="R129" i="10" s="1"/>
  <c r="AY132" i="3"/>
  <c r="Q129" i="10" s="1"/>
  <c r="E131" i="10"/>
  <c r="M134" i="3"/>
  <c r="F131" i="10" s="1"/>
  <c r="N134" i="3"/>
  <c r="G131" i="10" s="1"/>
  <c r="P134" i="3"/>
  <c r="J131" i="10" s="1"/>
  <c r="AW138" i="3"/>
  <c r="F139" i="3"/>
  <c r="G138" i="3"/>
  <c r="BB138" i="3"/>
  <c r="AU138" i="3"/>
  <c r="AV138" i="3" s="1"/>
  <c r="C135" i="10" s="1"/>
  <c r="AS133" i="3"/>
  <c r="W130" i="10" s="1"/>
  <c r="AQ133" i="3"/>
  <c r="AR133" i="3"/>
  <c r="AT133" i="3"/>
  <c r="X130" i="10" s="1"/>
  <c r="AK133" i="3"/>
  <c r="AL133" i="3"/>
  <c r="AN133" i="3"/>
  <c r="V130" i="10" s="1"/>
  <c r="AM133" i="3"/>
  <c r="U130" i="10" s="1"/>
  <c r="Q134" i="3"/>
  <c r="K131" i="10" s="1"/>
  <c r="AC134" i="3"/>
  <c r="AD134" i="3" s="1"/>
  <c r="R134" i="3"/>
  <c r="S134" i="3" s="1"/>
  <c r="AB134" i="3"/>
  <c r="O131" i="10" s="1"/>
  <c r="AI134" i="3"/>
  <c r="AJ134" i="3" s="1"/>
  <c r="AA134" i="3"/>
  <c r="N131" i="10" s="1"/>
  <c r="AO134" i="3"/>
  <c r="AP134" i="3" s="1"/>
  <c r="H131" i="10"/>
  <c r="T134" i="3" l="1"/>
  <c r="X134" i="3"/>
  <c r="U134" i="3"/>
  <c r="Y134" i="3" s="1"/>
  <c r="L131" i="10" s="1"/>
  <c r="V134" i="3"/>
  <c r="Z134" i="3" s="1"/>
  <c r="M131" i="10" s="1"/>
  <c r="W134" i="3"/>
  <c r="AI135" i="3"/>
  <c r="AJ135" i="3" s="1"/>
  <c r="R135" i="3"/>
  <c r="S135" i="3" s="1"/>
  <c r="AB135" i="3"/>
  <c r="O132" i="10" s="1"/>
  <c r="AC135" i="3"/>
  <c r="AD135" i="3" s="1"/>
  <c r="AA135" i="3"/>
  <c r="N132" i="10" s="1"/>
  <c r="AO135" i="3"/>
  <c r="AP135" i="3" s="1"/>
  <c r="H132" i="10"/>
  <c r="Q135" i="3"/>
  <c r="K132" i="10" s="1"/>
  <c r="O136" i="3"/>
  <c r="K136" i="3"/>
  <c r="L136" i="3" s="1"/>
  <c r="AH134" i="3"/>
  <c r="T131" i="10" s="1"/>
  <c r="AG134" i="3"/>
  <c r="S131" i="10" s="1"/>
  <c r="AE134" i="3"/>
  <c r="AF134" i="3"/>
  <c r="J137" i="3"/>
  <c r="AT134" i="3"/>
  <c r="X131" i="10" s="1"/>
  <c r="AS134" i="3"/>
  <c r="W131" i="10" s="1"/>
  <c r="AQ134" i="3"/>
  <c r="AR134" i="3"/>
  <c r="H138" i="3"/>
  <c r="I138" i="3" s="1"/>
  <c r="D135" i="10"/>
  <c r="AN134" i="3"/>
  <c r="V131" i="10" s="1"/>
  <c r="AM134" i="3"/>
  <c r="U131" i="10" s="1"/>
  <c r="AK134" i="3"/>
  <c r="AL134" i="3"/>
  <c r="AW139" i="3"/>
  <c r="F140" i="3"/>
  <c r="G139" i="3"/>
  <c r="BB139" i="3"/>
  <c r="AU139" i="3"/>
  <c r="AV139" i="3" s="1"/>
  <c r="C136" i="10" s="1"/>
  <c r="AY133" i="3"/>
  <c r="Q130" i="10" s="1"/>
  <c r="P130" i="10"/>
  <c r="AZ133" i="3"/>
  <c r="R130" i="10" s="1"/>
  <c r="AX138" i="3"/>
  <c r="I135" i="10"/>
  <c r="N135" i="3"/>
  <c r="G132" i="10" s="1"/>
  <c r="P135" i="3"/>
  <c r="J132" i="10" s="1"/>
  <c r="M135" i="3"/>
  <c r="F132" i="10" s="1"/>
  <c r="E132" i="10"/>
  <c r="N136" i="3" l="1"/>
  <c r="G133" i="10" s="1"/>
  <c r="P136" i="3"/>
  <c r="J133" i="10" s="1"/>
  <c r="E133" i="10"/>
  <c r="M136" i="3"/>
  <c r="F133" i="10" s="1"/>
  <c r="W135" i="3"/>
  <c r="T135" i="3"/>
  <c r="X135" i="3"/>
  <c r="U135" i="3"/>
  <c r="Y135" i="3" s="1"/>
  <c r="L132" i="10" s="1"/>
  <c r="V135" i="3"/>
  <c r="Z135" i="3" s="1"/>
  <c r="M132" i="10" s="1"/>
  <c r="R136" i="3"/>
  <c r="S136" i="3" s="1"/>
  <c r="AB136" i="3"/>
  <c r="O133" i="10" s="1"/>
  <c r="AO136" i="3"/>
  <c r="AP136" i="3" s="1"/>
  <c r="AA136" i="3"/>
  <c r="N133" i="10" s="1"/>
  <c r="AC136" i="3"/>
  <c r="AD136" i="3" s="1"/>
  <c r="H133" i="10"/>
  <c r="Q136" i="3"/>
  <c r="K133" i="10" s="1"/>
  <c r="AI136" i="3"/>
  <c r="AJ136" i="3" s="1"/>
  <c r="AM135" i="3"/>
  <c r="U132" i="10" s="1"/>
  <c r="AK135" i="3"/>
  <c r="AL135" i="3"/>
  <c r="AN135" i="3"/>
  <c r="V132" i="10" s="1"/>
  <c r="K137" i="3"/>
  <c r="L137" i="3" s="1"/>
  <c r="O137" i="3"/>
  <c r="H139" i="3"/>
  <c r="I139" i="3" s="1"/>
  <c r="D136" i="10"/>
  <c r="J138" i="3"/>
  <c r="AX139" i="3"/>
  <c r="I136" i="10"/>
  <c r="AT135" i="3"/>
  <c r="X132" i="10" s="1"/>
  <c r="AS135" i="3"/>
  <c r="W132" i="10" s="1"/>
  <c r="AQ135" i="3"/>
  <c r="AR135" i="3"/>
  <c r="AW140" i="3"/>
  <c r="F141" i="3"/>
  <c r="G140" i="3"/>
  <c r="BB140" i="3"/>
  <c r="AU140" i="3"/>
  <c r="AV140" i="3" s="1"/>
  <c r="C137" i="10" s="1"/>
  <c r="AF135" i="3"/>
  <c r="AH135" i="3"/>
  <c r="T132" i="10" s="1"/>
  <c r="AG135" i="3"/>
  <c r="S132" i="10" s="1"/>
  <c r="AE135" i="3"/>
  <c r="AZ134" i="3"/>
  <c r="R131" i="10" s="1"/>
  <c r="AY134" i="3"/>
  <c r="Q131" i="10" s="1"/>
  <c r="P131" i="10"/>
  <c r="AC137" i="3" l="1"/>
  <c r="AD137" i="3" s="1"/>
  <c r="H134" i="10"/>
  <c r="Q137" i="3"/>
  <c r="K134" i="10" s="1"/>
  <c r="AO137" i="3"/>
  <c r="AP137" i="3" s="1"/>
  <c r="R137" i="3"/>
  <c r="S137" i="3" s="1"/>
  <c r="AB137" i="3"/>
  <c r="O134" i="10" s="1"/>
  <c r="AI137" i="3"/>
  <c r="AJ137" i="3" s="1"/>
  <c r="AA137" i="3"/>
  <c r="N134" i="10" s="1"/>
  <c r="M137" i="3"/>
  <c r="F134" i="10" s="1"/>
  <c r="E134" i="10"/>
  <c r="N137" i="3"/>
  <c r="G134" i="10" s="1"/>
  <c r="P137" i="3"/>
  <c r="J134" i="10" s="1"/>
  <c r="AG136" i="3"/>
  <c r="S133" i="10" s="1"/>
  <c r="AE136" i="3"/>
  <c r="AF136" i="3"/>
  <c r="AH136" i="3"/>
  <c r="T133" i="10" s="1"/>
  <c r="AZ135" i="3"/>
  <c r="R132" i="10" s="1"/>
  <c r="AY135" i="3"/>
  <c r="Q132" i="10" s="1"/>
  <c r="P132" i="10"/>
  <c r="J139" i="3"/>
  <c r="G141" i="3"/>
  <c r="BB141" i="3"/>
  <c r="AU141" i="3"/>
  <c r="AV141" i="3" s="1"/>
  <c r="C138" i="10" s="1"/>
  <c r="AW141" i="3"/>
  <c r="F142" i="3"/>
  <c r="O138" i="3"/>
  <c r="K138" i="3"/>
  <c r="L138" i="3" s="1"/>
  <c r="D137" i="10"/>
  <c r="H140" i="3"/>
  <c r="I140" i="3" s="1"/>
  <c r="AX140" i="3"/>
  <c r="I137" i="10"/>
  <c r="T136" i="3"/>
  <c r="X136" i="3"/>
  <c r="U136" i="3"/>
  <c r="Y136" i="3" s="1"/>
  <c r="L133" i="10" s="1"/>
  <c r="V136" i="3"/>
  <c r="Z136" i="3" s="1"/>
  <c r="M133" i="10" s="1"/>
  <c r="W136" i="3"/>
  <c r="AT136" i="3"/>
  <c r="X133" i="10" s="1"/>
  <c r="AS136" i="3"/>
  <c r="W133" i="10" s="1"/>
  <c r="AQ136" i="3"/>
  <c r="AR136" i="3"/>
  <c r="AN136" i="3"/>
  <c r="V133" i="10" s="1"/>
  <c r="AM136" i="3"/>
  <c r="U133" i="10" s="1"/>
  <c r="AK136" i="3"/>
  <c r="AL136" i="3"/>
  <c r="AM137" i="3" l="1"/>
  <c r="U134" i="10" s="1"/>
  <c r="AN137" i="3"/>
  <c r="V134" i="10" s="1"/>
  <c r="AK137" i="3"/>
  <c r="AL137" i="3"/>
  <c r="D138" i="10"/>
  <c r="H141" i="3"/>
  <c r="I141" i="3" s="1"/>
  <c r="O139" i="3"/>
  <c r="K139" i="3"/>
  <c r="L139" i="3" s="1"/>
  <c r="V137" i="3"/>
  <c r="Z137" i="3" s="1"/>
  <c r="M134" i="10" s="1"/>
  <c r="W137" i="3"/>
  <c r="T137" i="3"/>
  <c r="X137" i="3"/>
  <c r="U137" i="3"/>
  <c r="Y137" i="3" s="1"/>
  <c r="L134" i="10" s="1"/>
  <c r="AQ137" i="3"/>
  <c r="AR137" i="3"/>
  <c r="AT137" i="3"/>
  <c r="X134" i="10" s="1"/>
  <c r="AS137" i="3"/>
  <c r="W134" i="10" s="1"/>
  <c r="J140" i="3"/>
  <c r="P138" i="3"/>
  <c r="J135" i="10" s="1"/>
  <c r="E135" i="10"/>
  <c r="M138" i="3"/>
  <c r="F135" i="10" s="1"/>
  <c r="N138" i="3"/>
  <c r="G135" i="10" s="1"/>
  <c r="AO138" i="3"/>
  <c r="AP138" i="3" s="1"/>
  <c r="H135" i="10"/>
  <c r="Q138" i="3"/>
  <c r="K135" i="10" s="1"/>
  <c r="AI138" i="3"/>
  <c r="AJ138" i="3" s="1"/>
  <c r="R138" i="3"/>
  <c r="S138" i="3" s="1"/>
  <c r="AB138" i="3"/>
  <c r="O135" i="10" s="1"/>
  <c r="AC138" i="3"/>
  <c r="AD138" i="3" s="1"/>
  <c r="AA138" i="3"/>
  <c r="N135" i="10" s="1"/>
  <c r="F143" i="3"/>
  <c r="G142" i="3"/>
  <c r="BB142" i="3"/>
  <c r="AU142" i="3"/>
  <c r="AV142" i="3" s="1"/>
  <c r="C139" i="10" s="1"/>
  <c r="AW142" i="3"/>
  <c r="AZ136" i="3"/>
  <c r="R133" i="10" s="1"/>
  <c r="AY136" i="3"/>
  <c r="Q133" i="10" s="1"/>
  <c r="P133" i="10"/>
  <c r="I138" i="10"/>
  <c r="AX141" i="3"/>
  <c r="AF137" i="3"/>
  <c r="AG137" i="3"/>
  <c r="S134" i="10" s="1"/>
  <c r="AH137" i="3"/>
  <c r="T134" i="10" s="1"/>
  <c r="AE137" i="3"/>
  <c r="AW143" i="3" l="1"/>
  <c r="F144" i="3"/>
  <c r="G143" i="3"/>
  <c r="BB143" i="3"/>
  <c r="AU143" i="3"/>
  <c r="AV143" i="3" s="1"/>
  <c r="C140" i="10" s="1"/>
  <c r="E136" i="10"/>
  <c r="P139" i="3"/>
  <c r="J136" i="10" s="1"/>
  <c r="M139" i="3"/>
  <c r="F136" i="10" s="1"/>
  <c r="N139" i="3"/>
  <c r="G136" i="10" s="1"/>
  <c r="Q139" i="3"/>
  <c r="K136" i="10" s="1"/>
  <c r="AO139" i="3"/>
  <c r="AP139" i="3" s="1"/>
  <c r="R139" i="3"/>
  <c r="S139" i="3" s="1"/>
  <c r="AB139" i="3"/>
  <c r="O136" i="10" s="1"/>
  <c r="AI139" i="3"/>
  <c r="AJ139" i="3" s="1"/>
  <c r="AA139" i="3"/>
  <c r="N136" i="10" s="1"/>
  <c r="AC139" i="3"/>
  <c r="AD139" i="3" s="1"/>
  <c r="H136" i="10"/>
  <c r="AH138" i="3"/>
  <c r="T135" i="10" s="1"/>
  <c r="AG138" i="3"/>
  <c r="S135" i="10" s="1"/>
  <c r="AE138" i="3"/>
  <c r="AF138" i="3"/>
  <c r="J141" i="3"/>
  <c r="W138" i="3"/>
  <c r="T138" i="3"/>
  <c r="X138" i="3"/>
  <c r="U138" i="3"/>
  <c r="Y138" i="3" s="1"/>
  <c r="L135" i="10" s="1"/>
  <c r="V138" i="3"/>
  <c r="Z138" i="3" s="1"/>
  <c r="M135" i="10" s="1"/>
  <c r="AQ138" i="3"/>
  <c r="AR138" i="3"/>
  <c r="AT138" i="3"/>
  <c r="X135" i="10" s="1"/>
  <c r="AS138" i="3"/>
  <c r="W135" i="10" s="1"/>
  <c r="AN138" i="3"/>
  <c r="V135" i="10" s="1"/>
  <c r="AM138" i="3"/>
  <c r="U135" i="10" s="1"/>
  <c r="AK138" i="3"/>
  <c r="AL138" i="3"/>
  <c r="AZ137" i="3"/>
  <c r="R134" i="10" s="1"/>
  <c r="AY137" i="3"/>
  <c r="Q134" i="10" s="1"/>
  <c r="P134" i="10"/>
  <c r="I139" i="10"/>
  <c r="AX142" i="3"/>
  <c r="O140" i="3"/>
  <c r="K140" i="3"/>
  <c r="L140" i="3" s="1"/>
  <c r="H142" i="3"/>
  <c r="I142" i="3" s="1"/>
  <c r="D139" i="10"/>
  <c r="AH139" i="3" l="1"/>
  <c r="T136" i="10" s="1"/>
  <c r="AG139" i="3"/>
  <c r="S136" i="10" s="1"/>
  <c r="AE139" i="3"/>
  <c r="AF139" i="3"/>
  <c r="O141" i="3"/>
  <c r="K141" i="3"/>
  <c r="L141" i="3" s="1"/>
  <c r="AM139" i="3"/>
  <c r="U136" i="10" s="1"/>
  <c r="AK139" i="3"/>
  <c r="AL139" i="3"/>
  <c r="AN139" i="3"/>
  <c r="V136" i="10" s="1"/>
  <c r="H143" i="3"/>
  <c r="I143" i="3" s="1"/>
  <c r="D140" i="10"/>
  <c r="E137" i="10"/>
  <c r="M140" i="3"/>
  <c r="F137" i="10" s="1"/>
  <c r="N140" i="3"/>
  <c r="G137" i="10" s="1"/>
  <c r="P140" i="3"/>
  <c r="J137" i="10" s="1"/>
  <c r="AR139" i="3"/>
  <c r="AT139" i="3"/>
  <c r="X136" i="10" s="1"/>
  <c r="AS139" i="3"/>
  <c r="W136" i="10" s="1"/>
  <c r="AQ139" i="3"/>
  <c r="AO140" i="3"/>
  <c r="AP140" i="3" s="1"/>
  <c r="R140" i="3"/>
  <c r="S140" i="3" s="1"/>
  <c r="AB140" i="3"/>
  <c r="O137" i="10" s="1"/>
  <c r="AI140" i="3"/>
  <c r="AJ140" i="3" s="1"/>
  <c r="AA140" i="3"/>
  <c r="N137" i="10" s="1"/>
  <c r="AC140" i="3"/>
  <c r="AD140" i="3" s="1"/>
  <c r="H137" i="10"/>
  <c r="Q140" i="3"/>
  <c r="K137" i="10" s="1"/>
  <c r="F145" i="3"/>
  <c r="G144" i="3"/>
  <c r="BB144" i="3"/>
  <c r="AU144" i="3"/>
  <c r="AV144" i="3" s="1"/>
  <c r="C141" i="10" s="1"/>
  <c r="AW144" i="3"/>
  <c r="J142" i="3"/>
  <c r="V139" i="3"/>
  <c r="Z139" i="3" s="1"/>
  <c r="M136" i="10" s="1"/>
  <c r="W139" i="3"/>
  <c r="T139" i="3"/>
  <c r="X139" i="3"/>
  <c r="U139" i="3"/>
  <c r="Y139" i="3" s="1"/>
  <c r="L136" i="10" s="1"/>
  <c r="AZ138" i="3"/>
  <c r="R135" i="10" s="1"/>
  <c r="AY138" i="3"/>
  <c r="Q135" i="10" s="1"/>
  <c r="P135" i="10"/>
  <c r="AX143" i="3"/>
  <c r="I140" i="10"/>
  <c r="AN140" i="3" l="1"/>
  <c r="V137" i="10" s="1"/>
  <c r="AM140" i="3"/>
  <c r="U137" i="10" s="1"/>
  <c r="AK140" i="3"/>
  <c r="AL140" i="3"/>
  <c r="AZ139" i="3"/>
  <c r="R136" i="10" s="1"/>
  <c r="AY139" i="3"/>
  <c r="Q136" i="10" s="1"/>
  <c r="P136" i="10"/>
  <c r="P141" i="3"/>
  <c r="J138" i="10" s="1"/>
  <c r="M141" i="3"/>
  <c r="F138" i="10" s="1"/>
  <c r="E138" i="10"/>
  <c r="N141" i="3"/>
  <c r="G138" i="10" s="1"/>
  <c r="R141" i="3"/>
  <c r="S141" i="3" s="1"/>
  <c r="AB141" i="3"/>
  <c r="O138" i="10" s="1"/>
  <c r="AC141" i="3"/>
  <c r="AD141" i="3" s="1"/>
  <c r="AA141" i="3"/>
  <c r="N138" i="10" s="1"/>
  <c r="AO141" i="3"/>
  <c r="AP141" i="3" s="1"/>
  <c r="H138" i="10"/>
  <c r="Q141" i="3"/>
  <c r="K138" i="10" s="1"/>
  <c r="AI141" i="3"/>
  <c r="AJ141" i="3" s="1"/>
  <c r="H144" i="3"/>
  <c r="I144" i="3" s="1"/>
  <c r="D141" i="10"/>
  <c r="J143" i="3"/>
  <c r="AQ140" i="3"/>
  <c r="AR140" i="3"/>
  <c r="AT140" i="3"/>
  <c r="X137" i="10" s="1"/>
  <c r="AS140" i="3"/>
  <c r="W137" i="10" s="1"/>
  <c r="K142" i="3"/>
  <c r="L142" i="3" s="1"/>
  <c r="O142" i="3"/>
  <c r="AG140" i="3"/>
  <c r="S137" i="10" s="1"/>
  <c r="AE140" i="3"/>
  <c r="AF140" i="3"/>
  <c r="AH140" i="3"/>
  <c r="T137" i="10" s="1"/>
  <c r="U140" i="3"/>
  <c r="Y140" i="3" s="1"/>
  <c r="L137" i="10" s="1"/>
  <c r="V140" i="3"/>
  <c r="Z140" i="3" s="1"/>
  <c r="M137" i="10" s="1"/>
  <c r="W140" i="3"/>
  <c r="T140" i="3"/>
  <c r="X140" i="3"/>
  <c r="F146" i="3"/>
  <c r="G145" i="3"/>
  <c r="BB145" i="3"/>
  <c r="AU145" i="3"/>
  <c r="AV145" i="3" s="1"/>
  <c r="C142" i="10" s="1"/>
  <c r="AW145" i="3"/>
  <c r="AX144" i="3"/>
  <c r="I141" i="10"/>
  <c r="AT141" i="3" l="1"/>
  <c r="X138" i="10" s="1"/>
  <c r="AQ141" i="3"/>
  <c r="AR141" i="3"/>
  <c r="AS141" i="3"/>
  <c r="W138" i="10" s="1"/>
  <c r="AW146" i="3"/>
  <c r="F147" i="3"/>
  <c r="G146" i="3"/>
  <c r="BB146" i="3"/>
  <c r="AU146" i="3"/>
  <c r="AV146" i="3" s="1"/>
  <c r="C143" i="10" s="1"/>
  <c r="O143" i="3"/>
  <c r="K143" i="3"/>
  <c r="L143" i="3" s="1"/>
  <c r="AE141" i="3"/>
  <c r="AF141" i="3"/>
  <c r="AG141" i="3"/>
  <c r="S138" i="10" s="1"/>
  <c r="AH141" i="3"/>
  <c r="T138" i="10" s="1"/>
  <c r="P137" i="10"/>
  <c r="AZ140" i="3"/>
  <c r="R137" i="10" s="1"/>
  <c r="AY140" i="3"/>
  <c r="Q137" i="10" s="1"/>
  <c r="P142" i="3"/>
  <c r="J139" i="10" s="1"/>
  <c r="E139" i="10"/>
  <c r="M142" i="3"/>
  <c r="F139" i="10" s="1"/>
  <c r="N142" i="3"/>
  <c r="G139" i="10" s="1"/>
  <c r="J144" i="3"/>
  <c r="W141" i="3"/>
  <c r="T141" i="3"/>
  <c r="X141" i="3"/>
  <c r="U141" i="3"/>
  <c r="Y141" i="3" s="1"/>
  <c r="L138" i="10" s="1"/>
  <c r="V141" i="3"/>
  <c r="Z141" i="3" s="1"/>
  <c r="M138" i="10" s="1"/>
  <c r="AX145" i="3"/>
  <c r="I142" i="10"/>
  <c r="AK141" i="3"/>
  <c r="AL141" i="3"/>
  <c r="AM141" i="3"/>
  <c r="U138" i="10" s="1"/>
  <c r="AN141" i="3"/>
  <c r="V138" i="10" s="1"/>
  <c r="D142" i="10"/>
  <c r="H145" i="3"/>
  <c r="I145" i="3" s="1"/>
  <c r="R142" i="3"/>
  <c r="S142" i="3" s="1"/>
  <c r="AB142" i="3"/>
  <c r="O139" i="10" s="1"/>
  <c r="AI142" i="3"/>
  <c r="AJ142" i="3" s="1"/>
  <c r="AA142" i="3"/>
  <c r="N139" i="10" s="1"/>
  <c r="AC142" i="3"/>
  <c r="AD142" i="3" s="1"/>
  <c r="H139" i="10"/>
  <c r="Q142" i="3"/>
  <c r="K139" i="10" s="1"/>
  <c r="AO142" i="3"/>
  <c r="AP142" i="3" s="1"/>
  <c r="AN142" i="3" l="1"/>
  <c r="V139" i="10" s="1"/>
  <c r="AM142" i="3"/>
  <c r="U139" i="10" s="1"/>
  <c r="AK142" i="3"/>
  <c r="AL142" i="3"/>
  <c r="D143" i="10"/>
  <c r="H146" i="3"/>
  <c r="I146" i="3" s="1"/>
  <c r="AW147" i="3"/>
  <c r="F148" i="3"/>
  <c r="G147" i="3"/>
  <c r="BB147" i="3"/>
  <c r="AU147" i="3"/>
  <c r="AV147" i="3" s="1"/>
  <c r="C144" i="10" s="1"/>
  <c r="AX146" i="3"/>
  <c r="I143" i="10"/>
  <c r="O144" i="3"/>
  <c r="K144" i="3"/>
  <c r="L144" i="3" s="1"/>
  <c r="W142" i="3"/>
  <c r="T142" i="3"/>
  <c r="X142" i="3"/>
  <c r="U142" i="3"/>
  <c r="Y142" i="3" s="1"/>
  <c r="L139" i="10" s="1"/>
  <c r="V142" i="3"/>
  <c r="Z142" i="3" s="1"/>
  <c r="M139" i="10" s="1"/>
  <c r="J145" i="3"/>
  <c r="N143" i="3"/>
  <c r="G140" i="10" s="1"/>
  <c r="P143" i="3"/>
  <c r="J140" i="10" s="1"/>
  <c r="M143" i="3"/>
  <c r="F140" i="10" s="1"/>
  <c r="E140" i="10"/>
  <c r="AG142" i="3"/>
  <c r="S139" i="10" s="1"/>
  <c r="AE142" i="3"/>
  <c r="AF142" i="3"/>
  <c r="AH142" i="3"/>
  <c r="T139" i="10" s="1"/>
  <c r="P138" i="10"/>
  <c r="AZ141" i="3"/>
  <c r="R138" i="10" s="1"/>
  <c r="AY141" i="3"/>
  <c r="Q138" i="10" s="1"/>
  <c r="R143" i="3"/>
  <c r="S143" i="3" s="1"/>
  <c r="AB143" i="3"/>
  <c r="O140" i="10" s="1"/>
  <c r="AO143" i="3"/>
  <c r="AP143" i="3" s="1"/>
  <c r="AA143" i="3"/>
  <c r="N140" i="10" s="1"/>
  <c r="AI143" i="3"/>
  <c r="AJ143" i="3" s="1"/>
  <c r="H140" i="10"/>
  <c r="Q143" i="3"/>
  <c r="K140" i="10" s="1"/>
  <c r="AC143" i="3"/>
  <c r="AD143" i="3" s="1"/>
  <c r="AT142" i="3"/>
  <c r="X139" i="10" s="1"/>
  <c r="AS142" i="3"/>
  <c r="W139" i="10" s="1"/>
  <c r="AQ142" i="3"/>
  <c r="AR142" i="3"/>
  <c r="AW148" i="3" l="1"/>
  <c r="F149" i="3"/>
  <c r="G148" i="3"/>
  <c r="BB148" i="3"/>
  <c r="AU148" i="3"/>
  <c r="AV148" i="3" s="1"/>
  <c r="C145" i="10" s="1"/>
  <c r="AX147" i="3"/>
  <c r="I144" i="10"/>
  <c r="N144" i="3"/>
  <c r="G141" i="10" s="1"/>
  <c r="P144" i="3"/>
  <c r="J141" i="10" s="1"/>
  <c r="E141" i="10"/>
  <c r="M144" i="3"/>
  <c r="F141" i="10" s="1"/>
  <c r="Q144" i="3"/>
  <c r="K141" i="10" s="1"/>
  <c r="AI144" i="3"/>
  <c r="AJ144" i="3" s="1"/>
  <c r="R144" i="3"/>
  <c r="S144" i="3" s="1"/>
  <c r="AB144" i="3"/>
  <c r="O141" i="10" s="1"/>
  <c r="AO144" i="3"/>
  <c r="AP144" i="3" s="1"/>
  <c r="AA144" i="3"/>
  <c r="N141" i="10" s="1"/>
  <c r="AC144" i="3"/>
  <c r="AD144" i="3" s="1"/>
  <c r="H141" i="10"/>
  <c r="J146" i="3"/>
  <c r="AN143" i="3"/>
  <c r="V140" i="10" s="1"/>
  <c r="AM143" i="3"/>
  <c r="U140" i="10" s="1"/>
  <c r="AK143" i="3"/>
  <c r="AL143" i="3"/>
  <c r="O145" i="3"/>
  <c r="K145" i="3"/>
  <c r="L145" i="3" s="1"/>
  <c r="AT143" i="3"/>
  <c r="X140" i="10" s="1"/>
  <c r="AS143" i="3"/>
  <c r="W140" i="10" s="1"/>
  <c r="AQ143" i="3"/>
  <c r="AR143" i="3"/>
  <c r="T143" i="3"/>
  <c r="X143" i="3"/>
  <c r="U143" i="3"/>
  <c r="Y143" i="3" s="1"/>
  <c r="L140" i="10" s="1"/>
  <c r="V143" i="3"/>
  <c r="Z143" i="3" s="1"/>
  <c r="M140" i="10" s="1"/>
  <c r="W143" i="3"/>
  <c r="AE143" i="3"/>
  <c r="AF143" i="3"/>
  <c r="AH143" i="3"/>
  <c r="T140" i="10" s="1"/>
  <c r="AG143" i="3"/>
  <c r="S140" i="10" s="1"/>
  <c r="AZ142" i="3"/>
  <c r="R139" i="10" s="1"/>
  <c r="AY142" i="3"/>
  <c r="Q139" i="10" s="1"/>
  <c r="P139" i="10"/>
  <c r="H147" i="3"/>
  <c r="I147" i="3" s="1"/>
  <c r="D144" i="10"/>
  <c r="AS144" i="3" l="1"/>
  <c r="W141" i="10" s="1"/>
  <c r="AQ144" i="3"/>
  <c r="AR144" i="3"/>
  <c r="AT144" i="3"/>
  <c r="X141" i="10" s="1"/>
  <c r="AN144" i="3"/>
  <c r="V141" i="10" s="1"/>
  <c r="AM144" i="3"/>
  <c r="U141" i="10" s="1"/>
  <c r="AK144" i="3"/>
  <c r="AL144" i="3"/>
  <c r="O146" i="3"/>
  <c r="K146" i="3"/>
  <c r="L146" i="3" s="1"/>
  <c r="J147" i="3"/>
  <c r="M145" i="3"/>
  <c r="F142" i="10" s="1"/>
  <c r="E142" i="10"/>
  <c r="N145" i="3"/>
  <c r="G142" i="10" s="1"/>
  <c r="P145" i="3"/>
  <c r="J142" i="10" s="1"/>
  <c r="H148" i="3"/>
  <c r="I148" i="3" s="1"/>
  <c r="D145" i="10"/>
  <c r="P140" i="10"/>
  <c r="AZ143" i="3"/>
  <c r="R140" i="10" s="1"/>
  <c r="AY143" i="3"/>
  <c r="Q140" i="10" s="1"/>
  <c r="R145" i="3"/>
  <c r="S145" i="3" s="1"/>
  <c r="AB145" i="3"/>
  <c r="O142" i="10" s="1"/>
  <c r="AI145" i="3"/>
  <c r="AJ145" i="3" s="1"/>
  <c r="AA145" i="3"/>
  <c r="N142" i="10" s="1"/>
  <c r="AC145" i="3"/>
  <c r="AD145" i="3" s="1"/>
  <c r="H142" i="10"/>
  <c r="Q145" i="3"/>
  <c r="K142" i="10" s="1"/>
  <c r="AO145" i="3"/>
  <c r="AP145" i="3" s="1"/>
  <c r="AH144" i="3"/>
  <c r="T141" i="10" s="1"/>
  <c r="AG144" i="3"/>
  <c r="S141" i="10" s="1"/>
  <c r="AE144" i="3"/>
  <c r="AF144" i="3"/>
  <c r="AW149" i="3"/>
  <c r="F150" i="3"/>
  <c r="G149" i="3"/>
  <c r="BB149" i="3"/>
  <c r="AU149" i="3"/>
  <c r="AV149" i="3" s="1"/>
  <c r="C146" i="10" s="1"/>
  <c r="V144" i="3"/>
  <c r="Z144" i="3" s="1"/>
  <c r="M141" i="10" s="1"/>
  <c r="W144" i="3"/>
  <c r="T144" i="3"/>
  <c r="X144" i="3"/>
  <c r="U144" i="3"/>
  <c r="Y144" i="3" s="1"/>
  <c r="L141" i="10" s="1"/>
  <c r="I145" i="10"/>
  <c r="AX148" i="3"/>
  <c r="AM145" i="3" l="1"/>
  <c r="U142" i="10" s="1"/>
  <c r="AN145" i="3"/>
  <c r="V142" i="10" s="1"/>
  <c r="AK145" i="3"/>
  <c r="AL145" i="3"/>
  <c r="T145" i="3"/>
  <c r="X145" i="3"/>
  <c r="U145" i="3"/>
  <c r="Y145" i="3" s="1"/>
  <c r="L142" i="10" s="1"/>
  <c r="V145" i="3"/>
  <c r="Z145" i="3" s="1"/>
  <c r="M142" i="10" s="1"/>
  <c r="W145" i="3"/>
  <c r="AT145" i="3"/>
  <c r="X142" i="10" s="1"/>
  <c r="AQ145" i="3"/>
  <c r="AR145" i="3"/>
  <c r="AS145" i="3"/>
  <c r="W142" i="10" s="1"/>
  <c r="AW150" i="3"/>
  <c r="F151" i="3"/>
  <c r="G150" i="3"/>
  <c r="BB150" i="3"/>
  <c r="AU150" i="3"/>
  <c r="AV150" i="3" s="1"/>
  <c r="C147" i="10" s="1"/>
  <c r="O147" i="3"/>
  <c r="K147" i="3"/>
  <c r="L147" i="3" s="1"/>
  <c r="AX149" i="3"/>
  <c r="I146" i="10"/>
  <c r="AF145" i="3"/>
  <c r="AH145" i="3"/>
  <c r="T142" i="10" s="1"/>
  <c r="AG145" i="3"/>
  <c r="S142" i="10" s="1"/>
  <c r="AE145" i="3"/>
  <c r="N146" i="3"/>
  <c r="G143" i="10" s="1"/>
  <c r="P146" i="3"/>
  <c r="J143" i="10" s="1"/>
  <c r="E143" i="10"/>
  <c r="M146" i="3"/>
  <c r="F143" i="10" s="1"/>
  <c r="H149" i="3"/>
  <c r="I149" i="3" s="1"/>
  <c r="D146" i="10"/>
  <c r="P141" i="10"/>
  <c r="AZ144" i="3"/>
  <c r="R141" i="10" s="1"/>
  <c r="AY144" i="3"/>
  <c r="Q141" i="10" s="1"/>
  <c r="J148" i="3"/>
  <c r="R146" i="3"/>
  <c r="S146" i="3" s="1"/>
  <c r="AB146" i="3"/>
  <c r="O143" i="10" s="1"/>
  <c r="AO146" i="3"/>
  <c r="AP146" i="3" s="1"/>
  <c r="AA146" i="3"/>
  <c r="N143" i="10" s="1"/>
  <c r="AI146" i="3"/>
  <c r="AJ146" i="3" s="1"/>
  <c r="H143" i="10"/>
  <c r="Q146" i="3"/>
  <c r="K143" i="10" s="1"/>
  <c r="AC146" i="3"/>
  <c r="AD146" i="3" s="1"/>
  <c r="J149" i="3" l="1"/>
  <c r="D147" i="10"/>
  <c r="H150" i="3"/>
  <c r="I150" i="3" s="1"/>
  <c r="AX150" i="3"/>
  <c r="I147" i="10"/>
  <c r="V146" i="3"/>
  <c r="Z146" i="3" s="1"/>
  <c r="M143" i="10" s="1"/>
  <c r="W146" i="3"/>
  <c r="T146" i="3"/>
  <c r="X146" i="3"/>
  <c r="U146" i="3"/>
  <c r="Y146" i="3" s="1"/>
  <c r="L143" i="10" s="1"/>
  <c r="AZ145" i="3"/>
  <c r="R142" i="10" s="1"/>
  <c r="AY145" i="3"/>
  <c r="Q142" i="10" s="1"/>
  <c r="P142" i="10"/>
  <c r="M147" i="3"/>
  <c r="F144" i="10" s="1"/>
  <c r="N147" i="3"/>
  <c r="G144" i="10" s="1"/>
  <c r="E144" i="10"/>
  <c r="P147" i="3"/>
  <c r="J144" i="10" s="1"/>
  <c r="AW151" i="3"/>
  <c r="F152" i="3"/>
  <c r="G151" i="3"/>
  <c r="BB151" i="3"/>
  <c r="AU151" i="3"/>
  <c r="AV151" i="3" s="1"/>
  <c r="C148" i="10" s="1"/>
  <c r="O148" i="3"/>
  <c r="K148" i="3"/>
  <c r="L148" i="3" s="1"/>
  <c r="AO147" i="3"/>
  <c r="AP147" i="3" s="1"/>
  <c r="AA147" i="3"/>
  <c r="N144" i="10" s="1"/>
  <c r="AC147" i="3"/>
  <c r="AD147" i="3" s="1"/>
  <c r="H144" i="10"/>
  <c r="Q147" i="3"/>
  <c r="K144" i="10" s="1"/>
  <c r="AI147" i="3"/>
  <c r="AJ147" i="3" s="1"/>
  <c r="R147" i="3"/>
  <c r="S147" i="3" s="1"/>
  <c r="AB147" i="3"/>
  <c r="O144" i="10" s="1"/>
  <c r="AT146" i="3"/>
  <c r="X143" i="10" s="1"/>
  <c r="AS146" i="3"/>
  <c r="W143" i="10" s="1"/>
  <c r="AQ146" i="3"/>
  <c r="AR146" i="3"/>
  <c r="AH146" i="3"/>
  <c r="T143" i="10" s="1"/>
  <c r="AG146" i="3"/>
  <c r="S143" i="10" s="1"/>
  <c r="AE146" i="3"/>
  <c r="AF146" i="3"/>
  <c r="AN146" i="3"/>
  <c r="V143" i="10" s="1"/>
  <c r="AM146" i="3"/>
  <c r="U143" i="10" s="1"/>
  <c r="AK146" i="3"/>
  <c r="AL146" i="3"/>
  <c r="R148" i="3" l="1"/>
  <c r="S148" i="3" s="1"/>
  <c r="AB148" i="3"/>
  <c r="O145" i="10" s="1"/>
  <c r="AI148" i="3"/>
  <c r="AJ148" i="3" s="1"/>
  <c r="AA148" i="3"/>
  <c r="N145" i="10" s="1"/>
  <c r="AO148" i="3"/>
  <c r="AP148" i="3" s="1"/>
  <c r="H145" i="10"/>
  <c r="Q148" i="3"/>
  <c r="K145" i="10" s="1"/>
  <c r="AC148" i="3"/>
  <c r="AD148" i="3" s="1"/>
  <c r="U147" i="3"/>
  <c r="Y147" i="3" s="1"/>
  <c r="L144" i="10" s="1"/>
  <c r="V147" i="3"/>
  <c r="Z147" i="3" s="1"/>
  <c r="M144" i="10" s="1"/>
  <c r="W147" i="3"/>
  <c r="T147" i="3"/>
  <c r="X147" i="3"/>
  <c r="AH147" i="3"/>
  <c r="T144" i="10" s="1"/>
  <c r="AG147" i="3"/>
  <c r="S144" i="10" s="1"/>
  <c r="AE147" i="3"/>
  <c r="AF147" i="3"/>
  <c r="F153" i="3"/>
  <c r="G152" i="3"/>
  <c r="BB152" i="3"/>
  <c r="AU152" i="3"/>
  <c r="AV152" i="3" s="1"/>
  <c r="C149" i="10" s="1"/>
  <c r="AW152" i="3"/>
  <c r="J150" i="3"/>
  <c r="AL147" i="3"/>
  <c r="AN147" i="3"/>
  <c r="V144" i="10" s="1"/>
  <c r="AM147" i="3"/>
  <c r="U144" i="10" s="1"/>
  <c r="AK147" i="3"/>
  <c r="AX151" i="3"/>
  <c r="I148" i="10"/>
  <c r="AS147" i="3"/>
  <c r="W144" i="10" s="1"/>
  <c r="AQ147" i="3"/>
  <c r="AR147" i="3"/>
  <c r="AT147" i="3"/>
  <c r="X144" i="10" s="1"/>
  <c r="H151" i="3"/>
  <c r="I151" i="3" s="1"/>
  <c r="D148" i="10"/>
  <c r="P148" i="3"/>
  <c r="J145" i="10" s="1"/>
  <c r="E145" i="10"/>
  <c r="M148" i="3"/>
  <c r="F145" i="10" s="1"/>
  <c r="N148" i="3"/>
  <c r="G145" i="10" s="1"/>
  <c r="AZ146" i="3"/>
  <c r="R143" i="10" s="1"/>
  <c r="AY146" i="3"/>
  <c r="Q143" i="10" s="1"/>
  <c r="P143" i="10"/>
  <c r="O149" i="3"/>
  <c r="K149" i="3"/>
  <c r="L149" i="3" s="1"/>
  <c r="AE148" i="3" l="1"/>
  <c r="AF148" i="3"/>
  <c r="AH148" i="3"/>
  <c r="T145" i="10" s="1"/>
  <c r="AG148" i="3"/>
  <c r="S145" i="10" s="1"/>
  <c r="O150" i="3"/>
  <c r="K150" i="3"/>
  <c r="L150" i="3" s="1"/>
  <c r="AX152" i="3"/>
  <c r="I149" i="10"/>
  <c r="AS148" i="3"/>
  <c r="W145" i="10" s="1"/>
  <c r="AQ148" i="3"/>
  <c r="AR148" i="3"/>
  <c r="AT148" i="3"/>
  <c r="X145" i="10" s="1"/>
  <c r="AY147" i="3"/>
  <c r="Q144" i="10" s="1"/>
  <c r="P144" i="10"/>
  <c r="AZ147" i="3"/>
  <c r="R144" i="10" s="1"/>
  <c r="J151" i="3"/>
  <c r="D149" i="10"/>
  <c r="H152" i="3"/>
  <c r="I152" i="3" s="1"/>
  <c r="AM148" i="3"/>
  <c r="U145" i="10" s="1"/>
  <c r="AK148" i="3"/>
  <c r="AL148" i="3"/>
  <c r="AN148" i="3"/>
  <c r="V145" i="10" s="1"/>
  <c r="E146" i="10"/>
  <c r="N149" i="3"/>
  <c r="G146" i="10" s="1"/>
  <c r="P149" i="3"/>
  <c r="J146" i="10" s="1"/>
  <c r="M149" i="3"/>
  <c r="F146" i="10" s="1"/>
  <c r="R149" i="3"/>
  <c r="S149" i="3" s="1"/>
  <c r="AB149" i="3"/>
  <c r="O146" i="10" s="1"/>
  <c r="AI149" i="3"/>
  <c r="AJ149" i="3" s="1"/>
  <c r="AA149" i="3"/>
  <c r="N146" i="10" s="1"/>
  <c r="AC149" i="3"/>
  <c r="AD149" i="3" s="1"/>
  <c r="H146" i="10"/>
  <c r="Q149" i="3"/>
  <c r="K146" i="10" s="1"/>
  <c r="AO149" i="3"/>
  <c r="AP149" i="3" s="1"/>
  <c r="F154" i="3"/>
  <c r="G153" i="3"/>
  <c r="BB153" i="3"/>
  <c r="AU153" i="3"/>
  <c r="AV153" i="3" s="1"/>
  <c r="C150" i="10" s="1"/>
  <c r="AW153" i="3"/>
  <c r="V148" i="3"/>
  <c r="Z148" i="3" s="1"/>
  <c r="M145" i="10" s="1"/>
  <c r="W148" i="3"/>
  <c r="T148" i="3"/>
  <c r="X148" i="3"/>
  <c r="U148" i="3"/>
  <c r="Y148" i="3" s="1"/>
  <c r="L145" i="10" s="1"/>
  <c r="I150" i="10" l="1"/>
  <c r="AX153" i="3"/>
  <c r="P150" i="3"/>
  <c r="J147" i="10" s="1"/>
  <c r="E147" i="10"/>
  <c r="M150" i="3"/>
  <c r="F147" i="10" s="1"/>
  <c r="N150" i="3"/>
  <c r="G147" i="10" s="1"/>
  <c r="R150" i="3"/>
  <c r="S150" i="3" s="1"/>
  <c r="AB150" i="3"/>
  <c r="O147" i="10" s="1"/>
  <c r="AI150" i="3"/>
  <c r="AJ150" i="3" s="1"/>
  <c r="AA150" i="3"/>
  <c r="N147" i="10" s="1"/>
  <c r="AC150" i="3"/>
  <c r="AD150" i="3" s="1"/>
  <c r="H147" i="10"/>
  <c r="Q150" i="3"/>
  <c r="K147" i="10" s="1"/>
  <c r="AO150" i="3"/>
  <c r="AP150" i="3" s="1"/>
  <c r="AN149" i="3"/>
  <c r="V146" i="10" s="1"/>
  <c r="AM149" i="3"/>
  <c r="U146" i="10" s="1"/>
  <c r="AK149" i="3"/>
  <c r="AL149" i="3"/>
  <c r="T149" i="3"/>
  <c r="X149" i="3"/>
  <c r="U149" i="3"/>
  <c r="Y149" i="3" s="1"/>
  <c r="L146" i="10" s="1"/>
  <c r="V149" i="3"/>
  <c r="Z149" i="3" s="1"/>
  <c r="M146" i="10" s="1"/>
  <c r="W149" i="3"/>
  <c r="AE149" i="3"/>
  <c r="AF149" i="3"/>
  <c r="AG149" i="3"/>
  <c r="S146" i="10" s="1"/>
  <c r="AH149" i="3"/>
  <c r="T146" i="10" s="1"/>
  <c r="D150" i="10"/>
  <c r="H153" i="3"/>
  <c r="I153" i="3" s="1"/>
  <c r="AS149" i="3"/>
  <c r="W146" i="10" s="1"/>
  <c r="AT149" i="3"/>
  <c r="X146" i="10" s="1"/>
  <c r="AQ149" i="3"/>
  <c r="AR149" i="3"/>
  <c r="AZ148" i="3"/>
  <c r="R145" i="10" s="1"/>
  <c r="AY148" i="3"/>
  <c r="Q145" i="10" s="1"/>
  <c r="P145" i="10"/>
  <c r="J152" i="3"/>
  <c r="AU154" i="3"/>
  <c r="AV154" i="3" s="1"/>
  <c r="C151" i="10" s="1"/>
  <c r="AW154" i="3"/>
  <c r="F155" i="3"/>
  <c r="G154" i="3"/>
  <c r="BB154" i="3"/>
  <c r="O151" i="3"/>
  <c r="K151" i="3"/>
  <c r="L151" i="3" s="1"/>
  <c r="V150" i="3" l="1"/>
  <c r="Z150" i="3" s="1"/>
  <c r="M147" i="10" s="1"/>
  <c r="T150" i="3"/>
  <c r="U150" i="3"/>
  <c r="Y150" i="3" s="1"/>
  <c r="L147" i="10" s="1"/>
  <c r="W150" i="3"/>
  <c r="X150" i="3"/>
  <c r="AT150" i="3"/>
  <c r="X147" i="10" s="1"/>
  <c r="AS150" i="3"/>
  <c r="W147" i="10" s="1"/>
  <c r="AQ150" i="3"/>
  <c r="AR150" i="3"/>
  <c r="AX154" i="3"/>
  <c r="I151" i="10"/>
  <c r="M151" i="3"/>
  <c r="F148" i="10" s="1"/>
  <c r="E148" i="10"/>
  <c r="N151" i="3"/>
  <c r="G148" i="10" s="1"/>
  <c r="P151" i="3"/>
  <c r="J148" i="10" s="1"/>
  <c r="J153" i="3"/>
  <c r="Q151" i="3"/>
  <c r="K148" i="10" s="1"/>
  <c r="AO151" i="3"/>
  <c r="AP151" i="3" s="1"/>
  <c r="R151" i="3"/>
  <c r="S151" i="3" s="1"/>
  <c r="AB151" i="3"/>
  <c r="O148" i="10" s="1"/>
  <c r="AI151" i="3"/>
  <c r="AJ151" i="3" s="1"/>
  <c r="AC151" i="3"/>
  <c r="AD151" i="3" s="1"/>
  <c r="AA151" i="3"/>
  <c r="N148" i="10" s="1"/>
  <c r="H148" i="10"/>
  <c r="AZ149" i="3"/>
  <c r="R146" i="10" s="1"/>
  <c r="AY149" i="3"/>
  <c r="Q146" i="10" s="1"/>
  <c r="P146" i="10"/>
  <c r="AH150" i="3"/>
  <c r="T147" i="10" s="1"/>
  <c r="AG150" i="3"/>
  <c r="S147" i="10" s="1"/>
  <c r="AF150" i="3"/>
  <c r="AE150" i="3"/>
  <c r="K152" i="3"/>
  <c r="L152" i="3" s="1"/>
  <c r="O152" i="3"/>
  <c r="H154" i="3"/>
  <c r="I154" i="3" s="1"/>
  <c r="D151" i="10"/>
  <c r="AU155" i="3"/>
  <c r="AV155" i="3" s="1"/>
  <c r="C152" i="10" s="1"/>
  <c r="F156" i="3"/>
  <c r="AW155" i="3"/>
  <c r="G155" i="3"/>
  <c r="BB155" i="3"/>
  <c r="AM150" i="3"/>
  <c r="U147" i="10" s="1"/>
  <c r="AN150" i="3"/>
  <c r="V147" i="10" s="1"/>
  <c r="AK150" i="3"/>
  <c r="AL150" i="3"/>
  <c r="O153" i="3" l="1"/>
  <c r="K153" i="3"/>
  <c r="L153" i="3" s="1"/>
  <c r="AE151" i="3"/>
  <c r="AG151" i="3"/>
  <c r="S148" i="10" s="1"/>
  <c r="AF151" i="3"/>
  <c r="AH151" i="3"/>
  <c r="T148" i="10" s="1"/>
  <c r="AW156" i="3"/>
  <c r="F157" i="3"/>
  <c r="G156" i="3"/>
  <c r="BB156" i="3"/>
  <c r="AU156" i="3"/>
  <c r="AV156" i="3" s="1"/>
  <c r="C153" i="10" s="1"/>
  <c r="AK151" i="3"/>
  <c r="AN151" i="3"/>
  <c r="V148" i="10" s="1"/>
  <c r="AM151" i="3"/>
  <c r="U148" i="10" s="1"/>
  <c r="AL151" i="3"/>
  <c r="W151" i="3"/>
  <c r="T151" i="3"/>
  <c r="U151" i="3"/>
  <c r="Y151" i="3" s="1"/>
  <c r="L148" i="10" s="1"/>
  <c r="V151" i="3"/>
  <c r="Z151" i="3" s="1"/>
  <c r="M148" i="10" s="1"/>
  <c r="X151" i="3"/>
  <c r="D152" i="10"/>
  <c r="H155" i="3"/>
  <c r="I155" i="3" s="1"/>
  <c r="J154" i="3"/>
  <c r="AS151" i="3"/>
  <c r="W148" i="10" s="1"/>
  <c r="AT151" i="3"/>
  <c r="X148" i="10" s="1"/>
  <c r="AQ151" i="3"/>
  <c r="AR151" i="3"/>
  <c r="Q152" i="3"/>
  <c r="K149" i="10" s="1"/>
  <c r="AI152" i="3"/>
  <c r="AJ152" i="3" s="1"/>
  <c r="AO152" i="3"/>
  <c r="AP152" i="3" s="1"/>
  <c r="H149" i="10"/>
  <c r="AC152" i="3"/>
  <c r="AD152" i="3" s="1"/>
  <c r="AB152" i="3"/>
  <c r="O149" i="10" s="1"/>
  <c r="R152" i="3"/>
  <c r="S152" i="3" s="1"/>
  <c r="AA152" i="3"/>
  <c r="N149" i="10" s="1"/>
  <c r="AZ150" i="3"/>
  <c r="R147" i="10" s="1"/>
  <c r="AY150" i="3"/>
  <c r="Q147" i="10" s="1"/>
  <c r="P147" i="10"/>
  <c r="AX155" i="3"/>
  <c r="I152" i="10"/>
  <c r="E149" i="10"/>
  <c r="M152" i="3"/>
  <c r="F149" i="10" s="1"/>
  <c r="N152" i="3"/>
  <c r="G149" i="10" s="1"/>
  <c r="P152" i="3"/>
  <c r="J149" i="10" s="1"/>
  <c r="AW157" i="3" l="1"/>
  <c r="F158" i="3"/>
  <c r="G157" i="3"/>
  <c r="BB157" i="3"/>
  <c r="AU157" i="3"/>
  <c r="AV157" i="3" s="1"/>
  <c r="C154" i="10" s="1"/>
  <c r="O154" i="3"/>
  <c r="K154" i="3"/>
  <c r="L154" i="3" s="1"/>
  <c r="AX156" i="3"/>
  <c r="I153" i="10"/>
  <c r="J155" i="3"/>
  <c r="AM152" i="3"/>
  <c r="U149" i="10" s="1"/>
  <c r="AK152" i="3"/>
  <c r="AL152" i="3"/>
  <c r="AN152" i="3"/>
  <c r="V149" i="10" s="1"/>
  <c r="AT152" i="3"/>
  <c r="X149" i="10" s="1"/>
  <c r="AS152" i="3"/>
  <c r="W149" i="10" s="1"/>
  <c r="AQ152" i="3"/>
  <c r="AR152" i="3"/>
  <c r="W152" i="3"/>
  <c r="T152" i="3"/>
  <c r="X152" i="3"/>
  <c r="U152" i="3"/>
  <c r="Y152" i="3" s="1"/>
  <c r="L149" i="10" s="1"/>
  <c r="V152" i="3"/>
  <c r="Z152" i="3" s="1"/>
  <c r="M149" i="10" s="1"/>
  <c r="N153" i="3"/>
  <c r="G150" i="10" s="1"/>
  <c r="P153" i="3"/>
  <c r="J150" i="10" s="1"/>
  <c r="M153" i="3"/>
  <c r="F150" i="10" s="1"/>
  <c r="E150" i="10"/>
  <c r="AH152" i="3"/>
  <c r="T149" i="10" s="1"/>
  <c r="AG152" i="3"/>
  <c r="S149" i="10" s="1"/>
  <c r="AE152" i="3"/>
  <c r="AF152" i="3"/>
  <c r="AY151" i="3"/>
  <c r="Q148" i="10" s="1"/>
  <c r="P148" i="10"/>
  <c r="AZ151" i="3"/>
  <c r="R148" i="10" s="1"/>
  <c r="D153" i="10"/>
  <c r="H156" i="3"/>
  <c r="I156" i="3" s="1"/>
  <c r="AI153" i="3"/>
  <c r="AJ153" i="3" s="1"/>
  <c r="R153" i="3"/>
  <c r="S153" i="3" s="1"/>
  <c r="AB153" i="3"/>
  <c r="O150" i="10" s="1"/>
  <c r="AO153" i="3"/>
  <c r="AP153" i="3" s="1"/>
  <c r="AA153" i="3"/>
  <c r="N150" i="10" s="1"/>
  <c r="AC153" i="3"/>
  <c r="AD153" i="3" s="1"/>
  <c r="H150" i="10"/>
  <c r="Q153" i="3"/>
  <c r="K150" i="10" s="1"/>
  <c r="N154" i="3" l="1"/>
  <c r="G151" i="10" s="1"/>
  <c r="P154" i="3"/>
  <c r="J151" i="10" s="1"/>
  <c r="E151" i="10"/>
  <c r="M154" i="3"/>
  <c r="F151" i="10" s="1"/>
  <c r="AM153" i="3"/>
  <c r="U150" i="10" s="1"/>
  <c r="AN153" i="3"/>
  <c r="V150" i="10" s="1"/>
  <c r="AK153" i="3"/>
  <c r="AL153" i="3"/>
  <c r="AC154" i="3"/>
  <c r="AD154" i="3" s="1"/>
  <c r="H151" i="10"/>
  <c r="Q154" i="3"/>
  <c r="K151" i="10" s="1"/>
  <c r="AI154" i="3"/>
  <c r="AJ154" i="3" s="1"/>
  <c r="R154" i="3"/>
  <c r="S154" i="3" s="1"/>
  <c r="AB154" i="3"/>
  <c r="O151" i="10" s="1"/>
  <c r="AO154" i="3"/>
  <c r="AP154" i="3" s="1"/>
  <c r="AA154" i="3"/>
  <c r="N151" i="10" s="1"/>
  <c r="AZ152" i="3"/>
  <c r="R149" i="10" s="1"/>
  <c r="AY152" i="3"/>
  <c r="Q149" i="10" s="1"/>
  <c r="P149" i="10"/>
  <c r="D154" i="10"/>
  <c r="H157" i="3"/>
  <c r="I157" i="3" s="1"/>
  <c r="J156" i="3"/>
  <c r="AE153" i="3"/>
  <c r="AF153" i="3"/>
  <c r="AH153" i="3"/>
  <c r="T150" i="10" s="1"/>
  <c r="AG153" i="3"/>
  <c r="S150" i="10" s="1"/>
  <c r="O155" i="3"/>
  <c r="K155" i="3"/>
  <c r="L155" i="3" s="1"/>
  <c r="AW158" i="3"/>
  <c r="F159" i="3"/>
  <c r="G158" i="3"/>
  <c r="BB158" i="3"/>
  <c r="AU158" i="3"/>
  <c r="AV158" i="3" s="1"/>
  <c r="C155" i="10" s="1"/>
  <c r="W153" i="3"/>
  <c r="T153" i="3"/>
  <c r="X153" i="3"/>
  <c r="U153" i="3"/>
  <c r="Y153" i="3" s="1"/>
  <c r="L150" i="10" s="1"/>
  <c r="V153" i="3"/>
  <c r="Z153" i="3" s="1"/>
  <c r="M150" i="10" s="1"/>
  <c r="AS153" i="3"/>
  <c r="W150" i="10" s="1"/>
  <c r="AQ153" i="3"/>
  <c r="AR153" i="3"/>
  <c r="AT153" i="3"/>
  <c r="X150" i="10" s="1"/>
  <c r="AX157" i="3"/>
  <c r="I154" i="10"/>
  <c r="AS154" i="3" l="1"/>
  <c r="W151" i="10" s="1"/>
  <c r="AT154" i="3"/>
  <c r="X151" i="10" s="1"/>
  <c r="AQ154" i="3"/>
  <c r="AR154" i="3"/>
  <c r="AX158" i="3"/>
  <c r="I155" i="10"/>
  <c r="D155" i="10"/>
  <c r="H158" i="3"/>
  <c r="I158" i="3" s="1"/>
  <c r="V154" i="3"/>
  <c r="Z154" i="3" s="1"/>
  <c r="M151" i="10" s="1"/>
  <c r="W154" i="3"/>
  <c r="T154" i="3"/>
  <c r="X154" i="3"/>
  <c r="U154" i="3"/>
  <c r="Y154" i="3" s="1"/>
  <c r="L151" i="10" s="1"/>
  <c r="AC155" i="3"/>
  <c r="AD155" i="3" s="1"/>
  <c r="H152" i="10"/>
  <c r="Q155" i="3"/>
  <c r="K152" i="10" s="1"/>
  <c r="AI155" i="3"/>
  <c r="AJ155" i="3" s="1"/>
  <c r="R155" i="3"/>
  <c r="S155" i="3" s="1"/>
  <c r="AB155" i="3"/>
  <c r="O152" i="10" s="1"/>
  <c r="AO155" i="3"/>
  <c r="AP155" i="3" s="1"/>
  <c r="AA155" i="3"/>
  <c r="N152" i="10" s="1"/>
  <c r="AW159" i="3"/>
  <c r="F160" i="3"/>
  <c r="G159" i="3"/>
  <c r="BB159" i="3"/>
  <c r="AU159" i="3"/>
  <c r="AV159" i="3" s="1"/>
  <c r="C156" i="10" s="1"/>
  <c r="M155" i="3"/>
  <c r="F152" i="10" s="1"/>
  <c r="E152" i="10"/>
  <c r="N155" i="3"/>
  <c r="G152" i="10" s="1"/>
  <c r="P155" i="3"/>
  <c r="J152" i="10" s="1"/>
  <c r="J157" i="3"/>
  <c r="AM154" i="3"/>
  <c r="U151" i="10" s="1"/>
  <c r="AK154" i="3"/>
  <c r="AL154" i="3"/>
  <c r="AN154" i="3"/>
  <c r="V151" i="10" s="1"/>
  <c r="AZ153" i="3"/>
  <c r="R150" i="10" s="1"/>
  <c r="AY153" i="3"/>
  <c r="Q150" i="10" s="1"/>
  <c r="P150" i="10"/>
  <c r="O156" i="3"/>
  <c r="K156" i="3"/>
  <c r="L156" i="3" s="1"/>
  <c r="AE154" i="3"/>
  <c r="AF154" i="3"/>
  <c r="AH154" i="3"/>
  <c r="T151" i="10" s="1"/>
  <c r="AG154" i="3"/>
  <c r="S151" i="10" s="1"/>
  <c r="Q156" i="3" l="1"/>
  <c r="K153" i="10" s="1"/>
  <c r="AO156" i="3"/>
  <c r="AP156" i="3" s="1"/>
  <c r="R156" i="3"/>
  <c r="S156" i="3" s="1"/>
  <c r="AB156" i="3"/>
  <c r="O153" i="10" s="1"/>
  <c r="AI156" i="3"/>
  <c r="AJ156" i="3" s="1"/>
  <c r="AA156" i="3"/>
  <c r="N153" i="10" s="1"/>
  <c r="AC156" i="3"/>
  <c r="AD156" i="3" s="1"/>
  <c r="H153" i="10"/>
  <c r="J158" i="3"/>
  <c r="H159" i="3"/>
  <c r="I159" i="3" s="1"/>
  <c r="D156" i="10"/>
  <c r="O157" i="3"/>
  <c r="K157" i="3"/>
  <c r="L157" i="3" s="1"/>
  <c r="AW160" i="3"/>
  <c r="F161" i="3"/>
  <c r="G160" i="3"/>
  <c r="BB160" i="3"/>
  <c r="AU160" i="3"/>
  <c r="AV160" i="3" s="1"/>
  <c r="C157" i="10" s="1"/>
  <c r="AX159" i="3"/>
  <c r="I156" i="10"/>
  <c r="AE155" i="3"/>
  <c r="AF155" i="3"/>
  <c r="AH155" i="3"/>
  <c r="T152" i="10" s="1"/>
  <c r="AG155" i="3"/>
  <c r="S152" i="10" s="1"/>
  <c r="AQ155" i="3"/>
  <c r="AR155" i="3"/>
  <c r="AT155" i="3"/>
  <c r="X152" i="10" s="1"/>
  <c r="AS155" i="3"/>
  <c r="W152" i="10" s="1"/>
  <c r="P151" i="10"/>
  <c r="AZ154" i="3"/>
  <c r="R151" i="10" s="1"/>
  <c r="AY154" i="3"/>
  <c r="Q151" i="10" s="1"/>
  <c r="W155" i="3"/>
  <c r="T155" i="3"/>
  <c r="X155" i="3"/>
  <c r="U155" i="3"/>
  <c r="Y155" i="3" s="1"/>
  <c r="L152" i="10" s="1"/>
  <c r="V155" i="3"/>
  <c r="Z155" i="3" s="1"/>
  <c r="M152" i="10" s="1"/>
  <c r="E153" i="10"/>
  <c r="M156" i="3"/>
  <c r="F153" i="10" s="1"/>
  <c r="N156" i="3"/>
  <c r="G153" i="10" s="1"/>
  <c r="P156" i="3"/>
  <c r="J153" i="10" s="1"/>
  <c r="AL155" i="3"/>
  <c r="AN155" i="3"/>
  <c r="V152" i="10" s="1"/>
  <c r="AM155" i="3"/>
  <c r="U152" i="10" s="1"/>
  <c r="AK155" i="3"/>
  <c r="AW161" i="3" l="1"/>
  <c r="F162" i="3"/>
  <c r="G161" i="3"/>
  <c r="BB161" i="3"/>
  <c r="AU161" i="3"/>
  <c r="AV161" i="3" s="1"/>
  <c r="C158" i="10" s="1"/>
  <c r="AX160" i="3"/>
  <c r="I157" i="10"/>
  <c r="AG156" i="3"/>
  <c r="S153" i="10" s="1"/>
  <c r="AE156" i="3"/>
  <c r="AF156" i="3"/>
  <c r="AH156" i="3"/>
  <c r="T153" i="10" s="1"/>
  <c r="N157" i="3"/>
  <c r="G154" i="10" s="1"/>
  <c r="P157" i="3"/>
  <c r="J154" i="10" s="1"/>
  <c r="M157" i="3"/>
  <c r="F154" i="10" s="1"/>
  <c r="E154" i="10"/>
  <c r="AN156" i="3"/>
  <c r="V153" i="10" s="1"/>
  <c r="AM156" i="3"/>
  <c r="U153" i="10" s="1"/>
  <c r="AK156" i="3"/>
  <c r="AL156" i="3"/>
  <c r="J159" i="3"/>
  <c r="V156" i="3"/>
  <c r="Z156" i="3" s="1"/>
  <c r="M153" i="10" s="1"/>
  <c r="W156" i="3"/>
  <c r="T156" i="3"/>
  <c r="X156" i="3"/>
  <c r="U156" i="3"/>
  <c r="Y156" i="3" s="1"/>
  <c r="L153" i="10" s="1"/>
  <c r="AI157" i="3"/>
  <c r="AJ157" i="3" s="1"/>
  <c r="AA157" i="3"/>
  <c r="N154" i="10" s="1"/>
  <c r="AO157" i="3"/>
  <c r="AP157" i="3" s="1"/>
  <c r="H154" i="10"/>
  <c r="Q157" i="3"/>
  <c r="K154" i="10" s="1"/>
  <c r="AC157" i="3"/>
  <c r="AD157" i="3" s="1"/>
  <c r="R157" i="3"/>
  <c r="S157" i="3" s="1"/>
  <c r="AB157" i="3"/>
  <c r="O154" i="10" s="1"/>
  <c r="P152" i="10"/>
  <c r="AZ155" i="3"/>
  <c r="R152" i="10" s="1"/>
  <c r="AY155" i="3"/>
  <c r="Q152" i="10" s="1"/>
  <c r="AT156" i="3"/>
  <c r="X153" i="10" s="1"/>
  <c r="AS156" i="3"/>
  <c r="W153" i="10" s="1"/>
  <c r="AQ156" i="3"/>
  <c r="AR156" i="3"/>
  <c r="H160" i="3"/>
  <c r="I160" i="3" s="1"/>
  <c r="D157" i="10"/>
  <c r="O158" i="3"/>
  <c r="K158" i="3"/>
  <c r="L158" i="3" s="1"/>
  <c r="AH157" i="3" l="1"/>
  <c r="T154" i="10" s="1"/>
  <c r="AE157" i="3"/>
  <c r="AF157" i="3"/>
  <c r="AG157" i="3"/>
  <c r="S154" i="10" s="1"/>
  <c r="AY156" i="3"/>
  <c r="Q153" i="10" s="1"/>
  <c r="P153" i="10"/>
  <c r="AZ156" i="3"/>
  <c r="R153" i="10" s="1"/>
  <c r="O159" i="3"/>
  <c r="K159" i="3"/>
  <c r="L159" i="3" s="1"/>
  <c r="H161" i="3"/>
  <c r="I161" i="3" s="1"/>
  <c r="D158" i="10"/>
  <c r="N158" i="3"/>
  <c r="G155" i="10" s="1"/>
  <c r="P158" i="3"/>
  <c r="J155" i="10" s="1"/>
  <c r="E155" i="10"/>
  <c r="M158" i="3"/>
  <c r="F155" i="10" s="1"/>
  <c r="AM157" i="3"/>
  <c r="U154" i="10" s="1"/>
  <c r="AK157" i="3"/>
  <c r="AL157" i="3"/>
  <c r="AN157" i="3"/>
  <c r="V154" i="10" s="1"/>
  <c r="J160" i="3"/>
  <c r="F163" i="3"/>
  <c r="AW162" i="3"/>
  <c r="G162" i="3"/>
  <c r="BB162" i="3"/>
  <c r="AU162" i="3"/>
  <c r="AV162" i="3" s="1"/>
  <c r="C159" i="10" s="1"/>
  <c r="AQ157" i="3"/>
  <c r="AR157" i="3"/>
  <c r="AS157" i="3"/>
  <c r="W154" i="10" s="1"/>
  <c r="AT157" i="3"/>
  <c r="X154" i="10" s="1"/>
  <c r="AC158" i="3"/>
  <c r="AD158" i="3" s="1"/>
  <c r="R158" i="3"/>
  <c r="S158" i="3" s="1"/>
  <c r="AB158" i="3"/>
  <c r="O155" i="10" s="1"/>
  <c r="AI158" i="3"/>
  <c r="AJ158" i="3" s="1"/>
  <c r="AA158" i="3"/>
  <c r="N155" i="10" s="1"/>
  <c r="AO158" i="3"/>
  <c r="AP158" i="3" s="1"/>
  <c r="H155" i="10"/>
  <c r="Q158" i="3"/>
  <c r="K155" i="10" s="1"/>
  <c r="W157" i="3"/>
  <c r="T157" i="3"/>
  <c r="X157" i="3"/>
  <c r="U157" i="3"/>
  <c r="Y157" i="3" s="1"/>
  <c r="L154" i="10" s="1"/>
  <c r="V157" i="3"/>
  <c r="Z157" i="3" s="1"/>
  <c r="M154" i="10" s="1"/>
  <c r="AX161" i="3"/>
  <c r="I158" i="10"/>
  <c r="H162" i="3" l="1"/>
  <c r="I162" i="3" s="1"/>
  <c r="D159" i="10"/>
  <c r="AO159" i="3"/>
  <c r="AP159" i="3" s="1"/>
  <c r="H156" i="10"/>
  <c r="Q159" i="3"/>
  <c r="K156" i="10" s="1"/>
  <c r="AC159" i="3"/>
  <c r="AD159" i="3" s="1"/>
  <c r="R159" i="3"/>
  <c r="S159" i="3" s="1"/>
  <c r="AB159" i="3"/>
  <c r="O156" i="10" s="1"/>
  <c r="AI159" i="3"/>
  <c r="AJ159" i="3" s="1"/>
  <c r="AA159" i="3"/>
  <c r="N156" i="10" s="1"/>
  <c r="AE158" i="3"/>
  <c r="AF158" i="3"/>
  <c r="AH158" i="3"/>
  <c r="T155" i="10" s="1"/>
  <c r="AG158" i="3"/>
  <c r="S155" i="10" s="1"/>
  <c r="I159" i="10"/>
  <c r="AX162" i="3"/>
  <c r="AW163" i="3"/>
  <c r="F164" i="3"/>
  <c r="G163" i="3"/>
  <c r="BB163" i="3"/>
  <c r="AU163" i="3"/>
  <c r="AV163" i="3" s="1"/>
  <c r="C160" i="10" s="1"/>
  <c r="AS158" i="3"/>
  <c r="W155" i="10" s="1"/>
  <c r="AQ158" i="3"/>
  <c r="AR158" i="3"/>
  <c r="AT158" i="3"/>
  <c r="X155" i="10" s="1"/>
  <c r="O160" i="3"/>
  <c r="K160" i="3"/>
  <c r="L160" i="3" s="1"/>
  <c r="W158" i="3"/>
  <c r="T158" i="3"/>
  <c r="X158" i="3"/>
  <c r="U158" i="3"/>
  <c r="Y158" i="3" s="1"/>
  <c r="L155" i="10" s="1"/>
  <c r="V158" i="3"/>
  <c r="Z158" i="3" s="1"/>
  <c r="M155" i="10" s="1"/>
  <c r="AN158" i="3"/>
  <c r="V155" i="10" s="1"/>
  <c r="AM158" i="3"/>
  <c r="U155" i="10" s="1"/>
  <c r="AK158" i="3"/>
  <c r="AL158" i="3"/>
  <c r="J161" i="3"/>
  <c r="AY157" i="3"/>
  <c r="Q154" i="10" s="1"/>
  <c r="P154" i="10"/>
  <c r="AZ157" i="3"/>
  <c r="R154" i="10" s="1"/>
  <c r="M159" i="3"/>
  <c r="F156" i="10" s="1"/>
  <c r="E156" i="10"/>
  <c r="N159" i="3"/>
  <c r="G156" i="10" s="1"/>
  <c r="P159" i="3"/>
  <c r="J156" i="10" s="1"/>
  <c r="U159" i="3" l="1"/>
  <c r="Y159" i="3" s="1"/>
  <c r="L156" i="10" s="1"/>
  <c r="V159" i="3"/>
  <c r="Z159" i="3" s="1"/>
  <c r="M156" i="10" s="1"/>
  <c r="W159" i="3"/>
  <c r="T159" i="3"/>
  <c r="X159" i="3"/>
  <c r="AF159" i="3"/>
  <c r="AH159" i="3"/>
  <c r="T156" i="10" s="1"/>
  <c r="AG159" i="3"/>
  <c r="S156" i="10" s="1"/>
  <c r="AE159" i="3"/>
  <c r="O161" i="3"/>
  <c r="K161" i="3"/>
  <c r="L161" i="3" s="1"/>
  <c r="AZ158" i="3"/>
  <c r="R155" i="10" s="1"/>
  <c r="AY158" i="3"/>
  <c r="Q155" i="10" s="1"/>
  <c r="P155" i="10"/>
  <c r="D160" i="10"/>
  <c r="H163" i="3"/>
  <c r="I163" i="3" s="1"/>
  <c r="AR159" i="3"/>
  <c r="AT159" i="3"/>
  <c r="X156" i="10" s="1"/>
  <c r="AS159" i="3"/>
  <c r="W156" i="10" s="1"/>
  <c r="AQ159" i="3"/>
  <c r="P160" i="3"/>
  <c r="J157" i="10" s="1"/>
  <c r="E157" i="10"/>
  <c r="M160" i="3"/>
  <c r="F157" i="10" s="1"/>
  <c r="N160" i="3"/>
  <c r="G157" i="10" s="1"/>
  <c r="AO160" i="3"/>
  <c r="AP160" i="3" s="1"/>
  <c r="AA160" i="3"/>
  <c r="N157" i="10" s="1"/>
  <c r="AC160" i="3"/>
  <c r="AD160" i="3" s="1"/>
  <c r="H157" i="10"/>
  <c r="Q160" i="3"/>
  <c r="K157" i="10" s="1"/>
  <c r="AI160" i="3"/>
  <c r="AJ160" i="3" s="1"/>
  <c r="R160" i="3"/>
  <c r="S160" i="3" s="1"/>
  <c r="AB160" i="3"/>
  <c r="O157" i="10" s="1"/>
  <c r="BB164" i="3"/>
  <c r="AU164" i="3"/>
  <c r="AV164" i="3" s="1"/>
  <c r="C161" i="10" s="1"/>
  <c r="AW164" i="3"/>
  <c r="F165" i="3"/>
  <c r="G164" i="3"/>
  <c r="AX163" i="3"/>
  <c r="I160" i="10"/>
  <c r="AN159" i="3"/>
  <c r="V156" i="10" s="1"/>
  <c r="AM159" i="3"/>
  <c r="U156" i="10" s="1"/>
  <c r="AK159" i="3"/>
  <c r="AL159" i="3"/>
  <c r="J162" i="3"/>
  <c r="J163" i="3" l="1"/>
  <c r="T160" i="3"/>
  <c r="X160" i="3"/>
  <c r="U160" i="3"/>
  <c r="Y160" i="3" s="1"/>
  <c r="L157" i="10" s="1"/>
  <c r="V160" i="3"/>
  <c r="Z160" i="3" s="1"/>
  <c r="M157" i="10" s="1"/>
  <c r="W160" i="3"/>
  <c r="AN160" i="3"/>
  <c r="V157" i="10" s="1"/>
  <c r="AM160" i="3"/>
  <c r="U157" i="10" s="1"/>
  <c r="AK160" i="3"/>
  <c r="AL160" i="3"/>
  <c r="O162" i="3"/>
  <c r="K162" i="3"/>
  <c r="L162" i="3" s="1"/>
  <c r="BB165" i="3"/>
  <c r="AU165" i="3"/>
  <c r="AV165" i="3" s="1"/>
  <c r="C162" i="10" s="1"/>
  <c r="AW165" i="3"/>
  <c r="F166" i="3"/>
  <c r="G165" i="3"/>
  <c r="AZ159" i="3"/>
  <c r="R156" i="10" s="1"/>
  <c r="AY159" i="3"/>
  <c r="Q156" i="10" s="1"/>
  <c r="P156" i="10"/>
  <c r="AX164" i="3"/>
  <c r="I161" i="10"/>
  <c r="AG160" i="3"/>
  <c r="S157" i="10" s="1"/>
  <c r="AE160" i="3"/>
  <c r="AF160" i="3"/>
  <c r="AH160" i="3"/>
  <c r="T157" i="10" s="1"/>
  <c r="N161" i="3"/>
  <c r="G158" i="10" s="1"/>
  <c r="P161" i="3"/>
  <c r="J158" i="10" s="1"/>
  <c r="M161" i="3"/>
  <c r="F158" i="10" s="1"/>
  <c r="E158" i="10"/>
  <c r="H164" i="3"/>
  <c r="I164" i="3" s="1"/>
  <c r="D161" i="10"/>
  <c r="R161" i="3"/>
  <c r="S161" i="3" s="1"/>
  <c r="AB161" i="3"/>
  <c r="O158" i="10" s="1"/>
  <c r="AO161" i="3"/>
  <c r="AP161" i="3" s="1"/>
  <c r="AA161" i="3"/>
  <c r="N158" i="10" s="1"/>
  <c r="AC161" i="3"/>
  <c r="AD161" i="3" s="1"/>
  <c r="H158" i="10"/>
  <c r="Q161" i="3"/>
  <c r="K158" i="10" s="1"/>
  <c r="AI161" i="3"/>
  <c r="AJ161" i="3" s="1"/>
  <c r="AT160" i="3"/>
  <c r="X157" i="10" s="1"/>
  <c r="AS160" i="3"/>
  <c r="W157" i="10" s="1"/>
  <c r="AQ160" i="3"/>
  <c r="AR160" i="3"/>
  <c r="AX165" i="3" l="1"/>
  <c r="I162" i="10"/>
  <c r="AG161" i="3"/>
  <c r="S158" i="10" s="1"/>
  <c r="AE161" i="3"/>
  <c r="AF161" i="3"/>
  <c r="AH161" i="3"/>
  <c r="T158" i="10" s="1"/>
  <c r="AQ161" i="3"/>
  <c r="AR161" i="3"/>
  <c r="AT161" i="3"/>
  <c r="X158" i="10" s="1"/>
  <c r="AS161" i="3"/>
  <c r="W158" i="10" s="1"/>
  <c r="AC162" i="3"/>
  <c r="AD162" i="3" s="1"/>
  <c r="H159" i="10"/>
  <c r="Q162" i="3"/>
  <c r="K159" i="10" s="1"/>
  <c r="AI162" i="3"/>
  <c r="AJ162" i="3" s="1"/>
  <c r="R162" i="3"/>
  <c r="S162" i="3" s="1"/>
  <c r="AB162" i="3"/>
  <c r="O159" i="10" s="1"/>
  <c r="AO162" i="3"/>
  <c r="AP162" i="3" s="1"/>
  <c r="AA162" i="3"/>
  <c r="N159" i="10" s="1"/>
  <c r="M162" i="3"/>
  <c r="F159" i="10" s="1"/>
  <c r="N162" i="3"/>
  <c r="G159" i="10" s="1"/>
  <c r="P162" i="3"/>
  <c r="J159" i="10" s="1"/>
  <c r="E159" i="10"/>
  <c r="P157" i="10"/>
  <c r="AZ160" i="3"/>
  <c r="R157" i="10" s="1"/>
  <c r="AY160" i="3"/>
  <c r="Q157" i="10" s="1"/>
  <c r="W161" i="3"/>
  <c r="T161" i="3"/>
  <c r="X161" i="3"/>
  <c r="U161" i="3"/>
  <c r="Y161" i="3" s="1"/>
  <c r="L158" i="10" s="1"/>
  <c r="V161" i="3"/>
  <c r="Z161" i="3" s="1"/>
  <c r="M158" i="10" s="1"/>
  <c r="H165" i="3"/>
  <c r="I165" i="3" s="1"/>
  <c r="D162" i="10"/>
  <c r="J164" i="3"/>
  <c r="AN161" i="3"/>
  <c r="V158" i="10" s="1"/>
  <c r="AK161" i="3"/>
  <c r="AL161" i="3"/>
  <c r="AM161" i="3"/>
  <c r="U158" i="10" s="1"/>
  <c r="G166" i="3"/>
  <c r="BB166" i="3"/>
  <c r="AU166" i="3"/>
  <c r="AV166" i="3" s="1"/>
  <c r="C163" i="10" s="1"/>
  <c r="AW166" i="3"/>
  <c r="F167" i="3"/>
  <c r="O163" i="3"/>
  <c r="K163" i="3"/>
  <c r="L163" i="3" s="1"/>
  <c r="H166" i="3" l="1"/>
  <c r="I166" i="3" s="1"/>
  <c r="D163" i="10"/>
  <c r="W162" i="3"/>
  <c r="T162" i="3"/>
  <c r="X162" i="3"/>
  <c r="U162" i="3"/>
  <c r="Y162" i="3" s="1"/>
  <c r="L159" i="10" s="1"/>
  <c r="V162" i="3"/>
  <c r="Z162" i="3" s="1"/>
  <c r="M159" i="10" s="1"/>
  <c r="AN162" i="3"/>
  <c r="V159" i="10" s="1"/>
  <c r="AM162" i="3"/>
  <c r="U159" i="10" s="1"/>
  <c r="AK162" i="3"/>
  <c r="AL162" i="3"/>
  <c r="AC163" i="3"/>
  <c r="AD163" i="3" s="1"/>
  <c r="H160" i="10"/>
  <c r="Q163" i="3"/>
  <c r="K160" i="10" s="1"/>
  <c r="AI163" i="3"/>
  <c r="AJ163" i="3" s="1"/>
  <c r="R163" i="3"/>
  <c r="S163" i="3" s="1"/>
  <c r="AB163" i="3"/>
  <c r="O160" i="10" s="1"/>
  <c r="AO163" i="3"/>
  <c r="AP163" i="3" s="1"/>
  <c r="AA163" i="3"/>
  <c r="N160" i="10" s="1"/>
  <c r="J165" i="3"/>
  <c r="AW167" i="3"/>
  <c r="F168" i="3"/>
  <c r="G167" i="3"/>
  <c r="BB167" i="3"/>
  <c r="AU167" i="3"/>
  <c r="AV167" i="3" s="1"/>
  <c r="C164" i="10" s="1"/>
  <c r="AY161" i="3"/>
  <c r="Q158" i="10" s="1"/>
  <c r="P158" i="10"/>
  <c r="AZ161" i="3"/>
  <c r="R158" i="10" s="1"/>
  <c r="AG162" i="3"/>
  <c r="S159" i="10" s="1"/>
  <c r="AH162" i="3"/>
  <c r="T159" i="10" s="1"/>
  <c r="AE162" i="3"/>
  <c r="AF162" i="3"/>
  <c r="P163" i="3"/>
  <c r="J160" i="10" s="1"/>
  <c r="M163" i="3"/>
  <c r="F160" i="10" s="1"/>
  <c r="E160" i="10"/>
  <c r="N163" i="3"/>
  <c r="G160" i="10" s="1"/>
  <c r="AX166" i="3"/>
  <c r="I163" i="10"/>
  <c r="O164" i="3"/>
  <c r="K164" i="3"/>
  <c r="L164" i="3" s="1"/>
  <c r="AQ162" i="3"/>
  <c r="AR162" i="3"/>
  <c r="AT162" i="3"/>
  <c r="X159" i="10" s="1"/>
  <c r="AS162" i="3"/>
  <c r="W159" i="10" s="1"/>
  <c r="W163" i="3" l="1"/>
  <c r="T163" i="3"/>
  <c r="X163" i="3"/>
  <c r="U163" i="3"/>
  <c r="Y163" i="3" s="1"/>
  <c r="L160" i="10" s="1"/>
  <c r="V163" i="3"/>
  <c r="Z163" i="3" s="1"/>
  <c r="M160" i="10" s="1"/>
  <c r="R164" i="3"/>
  <c r="S164" i="3" s="1"/>
  <c r="AB164" i="3"/>
  <c r="O161" i="10" s="1"/>
  <c r="AI164" i="3"/>
  <c r="AJ164" i="3" s="1"/>
  <c r="AA164" i="3"/>
  <c r="N161" i="10" s="1"/>
  <c r="AO164" i="3"/>
  <c r="AP164" i="3" s="1"/>
  <c r="H161" i="10"/>
  <c r="Q164" i="3"/>
  <c r="K161" i="10" s="1"/>
  <c r="AC164" i="3"/>
  <c r="AD164" i="3" s="1"/>
  <c r="H167" i="3"/>
  <c r="I167" i="3" s="1"/>
  <c r="D164" i="10"/>
  <c r="AM163" i="3"/>
  <c r="U160" i="10" s="1"/>
  <c r="AK163" i="3"/>
  <c r="AL163" i="3"/>
  <c r="AN163" i="3"/>
  <c r="V160" i="10" s="1"/>
  <c r="K165" i="3"/>
  <c r="L165" i="3" s="1"/>
  <c r="O165" i="3"/>
  <c r="AF163" i="3"/>
  <c r="AH163" i="3"/>
  <c r="T160" i="10" s="1"/>
  <c r="AG163" i="3"/>
  <c r="S160" i="10" s="1"/>
  <c r="AE163" i="3"/>
  <c r="P159" i="10"/>
  <c r="AZ162" i="3"/>
  <c r="R159" i="10" s="1"/>
  <c r="AY162" i="3"/>
  <c r="Q159" i="10" s="1"/>
  <c r="AX167" i="3"/>
  <c r="I164" i="10"/>
  <c r="AT163" i="3"/>
  <c r="X160" i="10" s="1"/>
  <c r="AS163" i="3"/>
  <c r="W160" i="10" s="1"/>
  <c r="AQ163" i="3"/>
  <c r="AR163" i="3"/>
  <c r="AW168" i="3"/>
  <c r="F169" i="3"/>
  <c r="G168" i="3"/>
  <c r="BB168" i="3"/>
  <c r="AU168" i="3"/>
  <c r="AV168" i="3" s="1"/>
  <c r="C165" i="10" s="1"/>
  <c r="N164" i="3"/>
  <c r="G161" i="10" s="1"/>
  <c r="P164" i="3"/>
  <c r="J161" i="10" s="1"/>
  <c r="E161" i="10"/>
  <c r="M164" i="3"/>
  <c r="F161" i="10" s="1"/>
  <c r="J166" i="3"/>
  <c r="AL164" i="3" l="1"/>
  <c r="AN164" i="3"/>
  <c r="V161" i="10" s="1"/>
  <c r="AM164" i="3"/>
  <c r="U161" i="10" s="1"/>
  <c r="AK164" i="3"/>
  <c r="J167" i="3"/>
  <c r="W164" i="3"/>
  <c r="T164" i="3"/>
  <c r="X164" i="3"/>
  <c r="U164" i="3"/>
  <c r="Y164" i="3" s="1"/>
  <c r="L161" i="10" s="1"/>
  <c r="V164" i="3"/>
  <c r="Z164" i="3" s="1"/>
  <c r="M161" i="10" s="1"/>
  <c r="H168" i="3"/>
  <c r="I168" i="3" s="1"/>
  <c r="D165" i="10"/>
  <c r="AI165" i="3"/>
  <c r="AJ165" i="3" s="1"/>
  <c r="AA165" i="3"/>
  <c r="N162" i="10" s="1"/>
  <c r="AC165" i="3"/>
  <c r="AD165" i="3" s="1"/>
  <c r="H162" i="10"/>
  <c r="Q165" i="3"/>
  <c r="K162" i="10" s="1"/>
  <c r="AO165" i="3"/>
  <c r="AP165" i="3" s="1"/>
  <c r="R165" i="3"/>
  <c r="S165" i="3" s="1"/>
  <c r="AB165" i="3"/>
  <c r="O162" i="10" s="1"/>
  <c r="F170" i="3"/>
  <c r="G169" i="3"/>
  <c r="BB169" i="3"/>
  <c r="AU169" i="3"/>
  <c r="AV169" i="3" s="1"/>
  <c r="C166" i="10" s="1"/>
  <c r="AW169" i="3"/>
  <c r="M165" i="3"/>
  <c r="F162" i="10" s="1"/>
  <c r="E162" i="10"/>
  <c r="N165" i="3"/>
  <c r="G162" i="10" s="1"/>
  <c r="P165" i="3"/>
  <c r="J162" i="10" s="1"/>
  <c r="AE164" i="3"/>
  <c r="AF164" i="3"/>
  <c r="AH164" i="3"/>
  <c r="T161" i="10" s="1"/>
  <c r="AG164" i="3"/>
  <c r="S161" i="10" s="1"/>
  <c r="AX168" i="3"/>
  <c r="I165" i="10"/>
  <c r="AR164" i="3"/>
  <c r="AT164" i="3"/>
  <c r="X161" i="10" s="1"/>
  <c r="AS164" i="3"/>
  <c r="W161" i="10" s="1"/>
  <c r="AQ164" i="3"/>
  <c r="AZ163" i="3"/>
  <c r="R160" i="10" s="1"/>
  <c r="AY163" i="3"/>
  <c r="Q160" i="10" s="1"/>
  <c r="P160" i="10"/>
  <c r="O166" i="3"/>
  <c r="K166" i="3"/>
  <c r="L166" i="3" s="1"/>
  <c r="AF165" i="3" l="1"/>
  <c r="AG165" i="3"/>
  <c r="S162" i="10" s="1"/>
  <c r="AH165" i="3"/>
  <c r="T162" i="10" s="1"/>
  <c r="AE165" i="3"/>
  <c r="AZ164" i="3"/>
  <c r="R161" i="10" s="1"/>
  <c r="AY164" i="3"/>
  <c r="Q161" i="10" s="1"/>
  <c r="P161" i="10"/>
  <c r="H169" i="3"/>
  <c r="I169" i="3" s="1"/>
  <c r="D166" i="10"/>
  <c r="AM165" i="3"/>
  <c r="U162" i="10" s="1"/>
  <c r="AK165" i="3"/>
  <c r="AL165" i="3"/>
  <c r="AN165" i="3"/>
  <c r="V162" i="10" s="1"/>
  <c r="O167" i="3"/>
  <c r="K167" i="3"/>
  <c r="L167" i="3" s="1"/>
  <c r="AU170" i="3"/>
  <c r="AV170" i="3" s="1"/>
  <c r="C167" i="10" s="1"/>
  <c r="AW170" i="3"/>
  <c r="F171" i="3"/>
  <c r="G170" i="3"/>
  <c r="BB170" i="3"/>
  <c r="N166" i="3"/>
  <c r="G163" i="10" s="1"/>
  <c r="P166" i="3"/>
  <c r="J163" i="10" s="1"/>
  <c r="E163" i="10"/>
  <c r="M166" i="3"/>
  <c r="F163" i="10" s="1"/>
  <c r="J168" i="3"/>
  <c r="AT165" i="3"/>
  <c r="X162" i="10" s="1"/>
  <c r="AQ165" i="3"/>
  <c r="AR165" i="3"/>
  <c r="AS165" i="3"/>
  <c r="W162" i="10" s="1"/>
  <c r="AI166" i="3"/>
  <c r="AJ166" i="3" s="1"/>
  <c r="AA166" i="3"/>
  <c r="N163" i="10" s="1"/>
  <c r="AC166" i="3"/>
  <c r="AD166" i="3" s="1"/>
  <c r="H163" i="10"/>
  <c r="Q166" i="3"/>
  <c r="K163" i="10" s="1"/>
  <c r="AO166" i="3"/>
  <c r="AP166" i="3" s="1"/>
  <c r="R166" i="3"/>
  <c r="S166" i="3" s="1"/>
  <c r="AB166" i="3"/>
  <c r="O163" i="10" s="1"/>
  <c r="AX169" i="3"/>
  <c r="I166" i="10"/>
  <c r="V165" i="3"/>
  <c r="Z165" i="3" s="1"/>
  <c r="M162" i="10" s="1"/>
  <c r="W165" i="3"/>
  <c r="T165" i="3"/>
  <c r="X165" i="3"/>
  <c r="U165" i="3"/>
  <c r="Y165" i="3" s="1"/>
  <c r="L162" i="10" s="1"/>
  <c r="J169" i="3" l="1"/>
  <c r="AN166" i="3"/>
  <c r="V163" i="10" s="1"/>
  <c r="AK166" i="3"/>
  <c r="AL166" i="3"/>
  <c r="AM166" i="3"/>
  <c r="U163" i="10" s="1"/>
  <c r="P167" i="3"/>
  <c r="J164" i="10" s="1"/>
  <c r="M167" i="3"/>
  <c r="F164" i="10" s="1"/>
  <c r="E164" i="10"/>
  <c r="N167" i="3"/>
  <c r="G164" i="10" s="1"/>
  <c r="AI167" i="3"/>
  <c r="AJ167" i="3" s="1"/>
  <c r="AA167" i="3"/>
  <c r="N164" i="10" s="1"/>
  <c r="AC167" i="3"/>
  <c r="AD167" i="3" s="1"/>
  <c r="H164" i="10"/>
  <c r="Q167" i="3"/>
  <c r="K164" i="10" s="1"/>
  <c r="AO167" i="3"/>
  <c r="AP167" i="3" s="1"/>
  <c r="R167" i="3"/>
  <c r="S167" i="3" s="1"/>
  <c r="AB167" i="3"/>
  <c r="O164" i="10" s="1"/>
  <c r="V166" i="3"/>
  <c r="Z166" i="3" s="1"/>
  <c r="M163" i="10" s="1"/>
  <c r="W166" i="3"/>
  <c r="T166" i="3"/>
  <c r="X166" i="3"/>
  <c r="U166" i="3"/>
  <c r="Y166" i="3" s="1"/>
  <c r="L163" i="10" s="1"/>
  <c r="D167" i="10"/>
  <c r="H170" i="3"/>
  <c r="I170" i="3" s="1"/>
  <c r="AQ166" i="3"/>
  <c r="AR166" i="3"/>
  <c r="AT166" i="3"/>
  <c r="X163" i="10" s="1"/>
  <c r="AS166" i="3"/>
  <c r="W163" i="10" s="1"/>
  <c r="AY165" i="3"/>
  <c r="Q162" i="10" s="1"/>
  <c r="P162" i="10"/>
  <c r="AZ165" i="3"/>
  <c r="R162" i="10" s="1"/>
  <c r="AW171" i="3"/>
  <c r="F172" i="3"/>
  <c r="G171" i="3"/>
  <c r="BB171" i="3"/>
  <c r="AU171" i="3"/>
  <c r="AV171" i="3" s="1"/>
  <c r="C168" i="10" s="1"/>
  <c r="AH166" i="3"/>
  <c r="T163" i="10" s="1"/>
  <c r="AG166" i="3"/>
  <c r="S163" i="10" s="1"/>
  <c r="AE166" i="3"/>
  <c r="AF166" i="3"/>
  <c r="O168" i="3"/>
  <c r="K168" i="3"/>
  <c r="L168" i="3" s="1"/>
  <c r="AX170" i="3"/>
  <c r="I167" i="10"/>
  <c r="AT167" i="3" l="1"/>
  <c r="X164" i="10" s="1"/>
  <c r="AS167" i="3"/>
  <c r="W164" i="10" s="1"/>
  <c r="AQ167" i="3"/>
  <c r="AR167" i="3"/>
  <c r="AG167" i="3"/>
  <c r="S164" i="10" s="1"/>
  <c r="AE167" i="3"/>
  <c r="AF167" i="3"/>
  <c r="AH167" i="3"/>
  <c r="T164" i="10" s="1"/>
  <c r="D168" i="10"/>
  <c r="H171" i="3"/>
  <c r="I171" i="3" s="1"/>
  <c r="AN167" i="3"/>
  <c r="V164" i="10" s="1"/>
  <c r="AM167" i="3"/>
  <c r="U164" i="10" s="1"/>
  <c r="AK167" i="3"/>
  <c r="AL167" i="3"/>
  <c r="P168" i="3"/>
  <c r="J165" i="10" s="1"/>
  <c r="E165" i="10"/>
  <c r="M168" i="3"/>
  <c r="F165" i="10" s="1"/>
  <c r="N168" i="3"/>
  <c r="G165" i="10" s="1"/>
  <c r="AI168" i="3"/>
  <c r="AJ168" i="3" s="1"/>
  <c r="R168" i="3"/>
  <c r="S168" i="3" s="1"/>
  <c r="AB168" i="3"/>
  <c r="O165" i="10" s="1"/>
  <c r="AO168" i="3"/>
  <c r="AP168" i="3" s="1"/>
  <c r="AA168" i="3"/>
  <c r="N165" i="10" s="1"/>
  <c r="AC168" i="3"/>
  <c r="AD168" i="3" s="1"/>
  <c r="H165" i="10"/>
  <c r="Q168" i="3"/>
  <c r="K165" i="10" s="1"/>
  <c r="F173" i="3"/>
  <c r="G172" i="3"/>
  <c r="BB172" i="3"/>
  <c r="AU172" i="3"/>
  <c r="AV172" i="3" s="1"/>
  <c r="C169" i="10" s="1"/>
  <c r="AW172" i="3"/>
  <c r="P163" i="10"/>
  <c r="AZ166" i="3"/>
  <c r="R163" i="10" s="1"/>
  <c r="AY166" i="3"/>
  <c r="Q163" i="10" s="1"/>
  <c r="AX171" i="3"/>
  <c r="I168" i="10"/>
  <c r="J170" i="3"/>
  <c r="T167" i="3"/>
  <c r="X167" i="3"/>
  <c r="U167" i="3"/>
  <c r="Y167" i="3" s="1"/>
  <c r="L164" i="10" s="1"/>
  <c r="V167" i="3"/>
  <c r="Z167" i="3" s="1"/>
  <c r="M164" i="10" s="1"/>
  <c r="W167" i="3"/>
  <c r="O169" i="3"/>
  <c r="K169" i="3"/>
  <c r="L169" i="3" s="1"/>
  <c r="AH168" i="3" l="1"/>
  <c r="T165" i="10" s="1"/>
  <c r="AG168" i="3"/>
  <c r="S165" i="10" s="1"/>
  <c r="AE168" i="3"/>
  <c r="AF168" i="3"/>
  <c r="AX172" i="3"/>
  <c r="I169" i="10"/>
  <c r="AS168" i="3"/>
  <c r="W165" i="10" s="1"/>
  <c r="AQ168" i="3"/>
  <c r="AR168" i="3"/>
  <c r="AT168" i="3"/>
  <c r="X165" i="10" s="1"/>
  <c r="O170" i="3"/>
  <c r="K170" i="3"/>
  <c r="L170" i="3" s="1"/>
  <c r="W168" i="3"/>
  <c r="T168" i="3"/>
  <c r="X168" i="3"/>
  <c r="U168" i="3"/>
  <c r="Y168" i="3" s="1"/>
  <c r="L165" i="10" s="1"/>
  <c r="V168" i="3"/>
  <c r="Z168" i="3" s="1"/>
  <c r="M165" i="10" s="1"/>
  <c r="M169" i="3"/>
  <c r="F166" i="10" s="1"/>
  <c r="E166" i="10"/>
  <c r="P169" i="3"/>
  <c r="J166" i="10" s="1"/>
  <c r="N169" i="3"/>
  <c r="G166" i="10" s="1"/>
  <c r="AW173" i="3"/>
  <c r="F174" i="3"/>
  <c r="BB173" i="3"/>
  <c r="AU173" i="3"/>
  <c r="AV173" i="3" s="1"/>
  <c r="C170" i="10" s="1"/>
  <c r="G173" i="3"/>
  <c r="AN168" i="3"/>
  <c r="V165" i="10" s="1"/>
  <c r="AK168" i="3"/>
  <c r="AL168" i="3"/>
  <c r="AM168" i="3"/>
  <c r="U165" i="10" s="1"/>
  <c r="R169" i="3"/>
  <c r="S169" i="3" s="1"/>
  <c r="AB169" i="3"/>
  <c r="O166" i="10" s="1"/>
  <c r="AO169" i="3"/>
  <c r="AP169" i="3" s="1"/>
  <c r="AA169" i="3"/>
  <c r="N166" i="10" s="1"/>
  <c r="Q169" i="3"/>
  <c r="K166" i="10" s="1"/>
  <c r="AI169" i="3"/>
  <c r="AJ169" i="3" s="1"/>
  <c r="AC169" i="3"/>
  <c r="AD169" i="3" s="1"/>
  <c r="H166" i="10"/>
  <c r="J171" i="3"/>
  <c r="P164" i="10"/>
  <c r="AZ167" i="3"/>
  <c r="R164" i="10" s="1"/>
  <c r="AY167" i="3"/>
  <c r="Q164" i="10" s="1"/>
  <c r="H172" i="3"/>
  <c r="I172" i="3" s="1"/>
  <c r="D169" i="10"/>
  <c r="T169" i="3" l="1"/>
  <c r="X169" i="3"/>
  <c r="W169" i="3"/>
  <c r="U169" i="3"/>
  <c r="Y169" i="3" s="1"/>
  <c r="L166" i="10" s="1"/>
  <c r="V169" i="3"/>
  <c r="Z169" i="3" s="1"/>
  <c r="M166" i="10" s="1"/>
  <c r="F175" i="3"/>
  <c r="G174" i="3"/>
  <c r="AU174" i="3"/>
  <c r="AV174" i="3" s="1"/>
  <c r="C171" i="10" s="1"/>
  <c r="AW174" i="3"/>
  <c r="BB174" i="3"/>
  <c r="I170" i="10"/>
  <c r="AX173" i="3"/>
  <c r="AZ168" i="3"/>
  <c r="R165" i="10" s="1"/>
  <c r="AY168" i="3"/>
  <c r="Q165" i="10" s="1"/>
  <c r="P165" i="10"/>
  <c r="AN169" i="3"/>
  <c r="V166" i="10" s="1"/>
  <c r="AK169" i="3"/>
  <c r="AL169" i="3"/>
  <c r="AM169" i="3"/>
  <c r="U166" i="10" s="1"/>
  <c r="N170" i="3"/>
  <c r="G167" i="10" s="1"/>
  <c r="P170" i="3"/>
  <c r="J167" i="10" s="1"/>
  <c r="E167" i="10"/>
  <c r="M170" i="3"/>
  <c r="F167" i="10" s="1"/>
  <c r="AH169" i="3"/>
  <c r="T166" i="10" s="1"/>
  <c r="AE169" i="3"/>
  <c r="AF169" i="3"/>
  <c r="AG169" i="3"/>
  <c r="S166" i="10" s="1"/>
  <c r="J172" i="3"/>
  <c r="AO170" i="3"/>
  <c r="AP170" i="3" s="1"/>
  <c r="AA170" i="3"/>
  <c r="N167" i="10" s="1"/>
  <c r="AC170" i="3"/>
  <c r="AD170" i="3" s="1"/>
  <c r="H167" i="10"/>
  <c r="Q170" i="3"/>
  <c r="K167" i="10" s="1"/>
  <c r="AB170" i="3"/>
  <c r="O167" i="10" s="1"/>
  <c r="R170" i="3"/>
  <c r="S170" i="3" s="1"/>
  <c r="AI170" i="3"/>
  <c r="AJ170" i="3" s="1"/>
  <c r="H173" i="3"/>
  <c r="I173" i="3" s="1"/>
  <c r="D170" i="10"/>
  <c r="O171" i="3"/>
  <c r="K171" i="3"/>
  <c r="L171" i="3" s="1"/>
  <c r="AS169" i="3"/>
  <c r="W166" i="10" s="1"/>
  <c r="AQ169" i="3"/>
  <c r="AT169" i="3"/>
  <c r="X166" i="10" s="1"/>
  <c r="AR169" i="3"/>
  <c r="H174" i="3" l="1"/>
  <c r="I174" i="3" s="1"/>
  <c r="D171" i="10"/>
  <c r="AC171" i="3"/>
  <c r="AD171" i="3" s="1"/>
  <c r="H168" i="10"/>
  <c r="AO171" i="3"/>
  <c r="AP171" i="3" s="1"/>
  <c r="Q171" i="3"/>
  <c r="K168" i="10" s="1"/>
  <c r="AI171" i="3"/>
  <c r="AJ171" i="3" s="1"/>
  <c r="AB171" i="3"/>
  <c r="O168" i="10" s="1"/>
  <c r="R171" i="3"/>
  <c r="S171" i="3" s="1"/>
  <c r="AA171" i="3"/>
  <c r="N168" i="10" s="1"/>
  <c r="AQ170" i="3"/>
  <c r="AT170" i="3"/>
  <c r="X167" i="10" s="1"/>
  <c r="AS170" i="3"/>
  <c r="W167" i="10" s="1"/>
  <c r="AR170" i="3"/>
  <c r="BB175" i="3"/>
  <c r="AW175" i="3"/>
  <c r="F176" i="3"/>
  <c r="G175" i="3"/>
  <c r="AU175" i="3"/>
  <c r="AV175" i="3" s="1"/>
  <c r="C172" i="10" s="1"/>
  <c r="AN170" i="3"/>
  <c r="V167" i="10" s="1"/>
  <c r="AM170" i="3"/>
  <c r="U167" i="10" s="1"/>
  <c r="AK170" i="3"/>
  <c r="AL170" i="3"/>
  <c r="O172" i="3"/>
  <c r="K172" i="3"/>
  <c r="L172" i="3" s="1"/>
  <c r="AE170" i="3"/>
  <c r="AH170" i="3"/>
  <c r="T167" i="10" s="1"/>
  <c r="AF170" i="3"/>
  <c r="AG170" i="3"/>
  <c r="S167" i="10" s="1"/>
  <c r="J173" i="3"/>
  <c r="U170" i="3"/>
  <c r="Y170" i="3" s="1"/>
  <c r="L167" i="10" s="1"/>
  <c r="V170" i="3"/>
  <c r="Z170" i="3" s="1"/>
  <c r="M167" i="10" s="1"/>
  <c r="W170" i="3"/>
  <c r="X170" i="3"/>
  <c r="T170" i="3"/>
  <c r="N171" i="3"/>
  <c r="G168" i="10" s="1"/>
  <c r="M171" i="3"/>
  <c r="F168" i="10" s="1"/>
  <c r="P171" i="3"/>
  <c r="J168" i="10" s="1"/>
  <c r="E168" i="10"/>
  <c r="AX174" i="3"/>
  <c r="I171" i="10"/>
  <c r="AY169" i="3"/>
  <c r="Q166" i="10" s="1"/>
  <c r="AZ169" i="3"/>
  <c r="R166" i="10" s="1"/>
  <c r="P166" i="10"/>
  <c r="AM171" i="3" l="1"/>
  <c r="U168" i="10" s="1"/>
  <c r="AN171" i="3"/>
  <c r="V168" i="10" s="1"/>
  <c r="AK171" i="3"/>
  <c r="AL171" i="3"/>
  <c r="K173" i="3"/>
  <c r="L173" i="3" s="1"/>
  <c r="O173" i="3"/>
  <c r="AQ171" i="3"/>
  <c r="AR171" i="3"/>
  <c r="AT171" i="3"/>
  <c r="X168" i="10" s="1"/>
  <c r="AS171" i="3"/>
  <c r="W168" i="10" s="1"/>
  <c r="I172" i="10"/>
  <c r="AX175" i="3"/>
  <c r="AZ170" i="3"/>
  <c r="R167" i="10" s="1"/>
  <c r="AY170" i="3"/>
  <c r="Q167" i="10" s="1"/>
  <c r="P167" i="10"/>
  <c r="AH171" i="3"/>
  <c r="T168" i="10" s="1"/>
  <c r="AG171" i="3"/>
  <c r="S168" i="10" s="1"/>
  <c r="AE171" i="3"/>
  <c r="AF171" i="3"/>
  <c r="AO172" i="3"/>
  <c r="AP172" i="3" s="1"/>
  <c r="H169" i="10"/>
  <c r="AI172" i="3"/>
  <c r="AJ172" i="3" s="1"/>
  <c r="Q172" i="3"/>
  <c r="K169" i="10" s="1"/>
  <c r="AC172" i="3"/>
  <c r="AD172" i="3" s="1"/>
  <c r="AB172" i="3"/>
  <c r="O169" i="10" s="1"/>
  <c r="R172" i="3"/>
  <c r="S172" i="3" s="1"/>
  <c r="AA172" i="3"/>
  <c r="N169" i="10" s="1"/>
  <c r="H175" i="3"/>
  <c r="I175" i="3" s="1"/>
  <c r="D172" i="10"/>
  <c r="P172" i="3"/>
  <c r="J169" i="10" s="1"/>
  <c r="M172" i="3"/>
  <c r="F169" i="10" s="1"/>
  <c r="N172" i="3"/>
  <c r="G169" i="10" s="1"/>
  <c r="E169" i="10"/>
  <c r="AW176" i="3"/>
  <c r="G176" i="3"/>
  <c r="F177" i="3"/>
  <c r="BB176" i="3"/>
  <c r="AU176" i="3"/>
  <c r="AV176" i="3" s="1"/>
  <c r="C173" i="10" s="1"/>
  <c r="T171" i="3"/>
  <c r="X171" i="3"/>
  <c r="U171" i="3"/>
  <c r="Y171" i="3" s="1"/>
  <c r="L168" i="10" s="1"/>
  <c r="V171" i="3"/>
  <c r="Z171" i="3" s="1"/>
  <c r="M168" i="10" s="1"/>
  <c r="W171" i="3"/>
  <c r="J174" i="3"/>
  <c r="AE172" i="3" l="1"/>
  <c r="AH172" i="3"/>
  <c r="T169" i="10" s="1"/>
  <c r="AG172" i="3"/>
  <c r="S169" i="10" s="1"/>
  <c r="AF172" i="3"/>
  <c r="P168" i="10"/>
  <c r="AZ171" i="3"/>
  <c r="R168" i="10" s="1"/>
  <c r="AY171" i="3"/>
  <c r="Q168" i="10" s="1"/>
  <c r="AN172" i="3"/>
  <c r="V169" i="10" s="1"/>
  <c r="AM172" i="3"/>
  <c r="U169" i="10" s="1"/>
  <c r="AK172" i="3"/>
  <c r="AL172" i="3"/>
  <c r="AI173" i="3"/>
  <c r="AJ173" i="3" s="1"/>
  <c r="AA173" i="3"/>
  <c r="N170" i="10" s="1"/>
  <c r="R173" i="3"/>
  <c r="S173" i="3" s="1"/>
  <c r="H170" i="10"/>
  <c r="Q173" i="3"/>
  <c r="K170" i="10" s="1"/>
  <c r="AO173" i="3"/>
  <c r="AP173" i="3" s="1"/>
  <c r="AC173" i="3"/>
  <c r="AD173" i="3" s="1"/>
  <c r="AB173" i="3"/>
  <c r="O170" i="10" s="1"/>
  <c r="P173" i="3"/>
  <c r="J170" i="10" s="1"/>
  <c r="M173" i="3"/>
  <c r="F170" i="10" s="1"/>
  <c r="E170" i="10"/>
  <c r="N173" i="3"/>
  <c r="G170" i="10" s="1"/>
  <c r="O174" i="3"/>
  <c r="K174" i="3"/>
  <c r="L174" i="3" s="1"/>
  <c r="J175" i="3"/>
  <c r="H176" i="3"/>
  <c r="I176" i="3" s="1"/>
  <c r="D173" i="10"/>
  <c r="AT172" i="3"/>
  <c r="X169" i="10" s="1"/>
  <c r="AS172" i="3"/>
  <c r="W169" i="10" s="1"/>
  <c r="AQ172" i="3"/>
  <c r="AR172" i="3"/>
  <c r="AX176" i="3"/>
  <c r="I173" i="10"/>
  <c r="V172" i="3"/>
  <c r="Z172" i="3" s="1"/>
  <c r="M169" i="10" s="1"/>
  <c r="W172" i="3"/>
  <c r="T172" i="3"/>
  <c r="X172" i="3"/>
  <c r="U172" i="3"/>
  <c r="Y172" i="3" s="1"/>
  <c r="L169" i="10" s="1"/>
  <c r="AW177" i="3"/>
  <c r="BB177" i="3"/>
  <c r="AU177" i="3"/>
  <c r="AV177" i="3" s="1"/>
  <c r="C174" i="10" s="1"/>
  <c r="F178" i="3"/>
  <c r="G177" i="3"/>
  <c r="AO174" i="3" l="1"/>
  <c r="AP174" i="3" s="1"/>
  <c r="H171" i="10"/>
  <c r="Q174" i="3"/>
  <c r="K171" i="10" s="1"/>
  <c r="AC174" i="3"/>
  <c r="AD174" i="3" s="1"/>
  <c r="R174" i="3"/>
  <c r="S174" i="3" s="1"/>
  <c r="AB174" i="3"/>
  <c r="O171" i="10" s="1"/>
  <c r="AI174" i="3"/>
  <c r="AJ174" i="3" s="1"/>
  <c r="AA174" i="3"/>
  <c r="N171" i="10" s="1"/>
  <c r="T173" i="3"/>
  <c r="X173" i="3"/>
  <c r="U173" i="3"/>
  <c r="Y173" i="3" s="1"/>
  <c r="L170" i="10" s="1"/>
  <c r="V173" i="3"/>
  <c r="Z173" i="3" s="1"/>
  <c r="M170" i="10" s="1"/>
  <c r="W173" i="3"/>
  <c r="J176" i="3"/>
  <c r="AL173" i="3"/>
  <c r="AN173" i="3"/>
  <c r="V170" i="10" s="1"/>
  <c r="AM173" i="3"/>
  <c r="U170" i="10" s="1"/>
  <c r="AK173" i="3"/>
  <c r="AZ172" i="3"/>
  <c r="R169" i="10" s="1"/>
  <c r="AY172" i="3"/>
  <c r="Q169" i="10" s="1"/>
  <c r="P169" i="10"/>
  <c r="AW178" i="3"/>
  <c r="F179" i="3"/>
  <c r="G178" i="3"/>
  <c r="BB178" i="3"/>
  <c r="AU178" i="3"/>
  <c r="AV178" i="3" s="1"/>
  <c r="C175" i="10" s="1"/>
  <c r="O175" i="3"/>
  <c r="K175" i="3"/>
  <c r="L175" i="3" s="1"/>
  <c r="D174" i="10"/>
  <c r="H177" i="3"/>
  <c r="I177" i="3" s="1"/>
  <c r="AE173" i="3"/>
  <c r="AF173" i="3"/>
  <c r="AG173" i="3"/>
  <c r="S170" i="10" s="1"/>
  <c r="AH173" i="3"/>
  <c r="T170" i="10" s="1"/>
  <c r="AX177" i="3"/>
  <c r="I174" i="10"/>
  <c r="N174" i="3"/>
  <c r="G171" i="10" s="1"/>
  <c r="P174" i="3"/>
  <c r="J171" i="10" s="1"/>
  <c r="E171" i="10"/>
  <c r="M174" i="3"/>
  <c r="F171" i="10" s="1"/>
  <c r="AS173" i="3"/>
  <c r="W170" i="10" s="1"/>
  <c r="AT173" i="3"/>
  <c r="X170" i="10" s="1"/>
  <c r="AQ173" i="3"/>
  <c r="AR173" i="3"/>
  <c r="J177" i="3" l="1"/>
  <c r="K176" i="3"/>
  <c r="L176" i="3" s="1"/>
  <c r="O176" i="3"/>
  <c r="AK174" i="3"/>
  <c r="AL174" i="3"/>
  <c r="AN174" i="3"/>
  <c r="V171" i="10" s="1"/>
  <c r="AM174" i="3"/>
  <c r="U171" i="10" s="1"/>
  <c r="AX178" i="3"/>
  <c r="I175" i="10"/>
  <c r="V174" i="3"/>
  <c r="Z174" i="3" s="1"/>
  <c r="M171" i="10" s="1"/>
  <c r="W174" i="3"/>
  <c r="T174" i="3"/>
  <c r="X174" i="3"/>
  <c r="U174" i="3"/>
  <c r="Y174" i="3" s="1"/>
  <c r="L171" i="10" s="1"/>
  <c r="AF174" i="3"/>
  <c r="AH174" i="3"/>
  <c r="T171" i="10" s="1"/>
  <c r="AG174" i="3"/>
  <c r="S171" i="10" s="1"/>
  <c r="AE174" i="3"/>
  <c r="AI175" i="3"/>
  <c r="AJ175" i="3" s="1"/>
  <c r="AA175" i="3"/>
  <c r="N172" i="10" s="1"/>
  <c r="AC175" i="3"/>
  <c r="AD175" i="3" s="1"/>
  <c r="H172" i="10"/>
  <c r="Q175" i="3"/>
  <c r="K172" i="10" s="1"/>
  <c r="AO175" i="3"/>
  <c r="AP175" i="3" s="1"/>
  <c r="R175" i="3"/>
  <c r="S175" i="3" s="1"/>
  <c r="AB175" i="3"/>
  <c r="O172" i="10" s="1"/>
  <c r="AW179" i="3"/>
  <c r="F180" i="3"/>
  <c r="G179" i="3"/>
  <c r="BB179" i="3"/>
  <c r="AU179" i="3"/>
  <c r="AV179" i="3" s="1"/>
  <c r="C176" i="10" s="1"/>
  <c r="E172" i="10"/>
  <c r="N175" i="3"/>
  <c r="G172" i="10" s="1"/>
  <c r="P175" i="3"/>
  <c r="J172" i="10" s="1"/>
  <c r="M175" i="3"/>
  <c r="F172" i="10" s="1"/>
  <c r="H178" i="3"/>
  <c r="I178" i="3" s="1"/>
  <c r="D175" i="10"/>
  <c r="AZ173" i="3"/>
  <c r="R170" i="10" s="1"/>
  <c r="AY173" i="3"/>
  <c r="Q170" i="10" s="1"/>
  <c r="P170" i="10"/>
  <c r="AT174" i="3"/>
  <c r="X171" i="10" s="1"/>
  <c r="AS174" i="3"/>
  <c r="W171" i="10" s="1"/>
  <c r="AQ174" i="3"/>
  <c r="AR174" i="3"/>
  <c r="H179" i="3" l="1"/>
  <c r="I179" i="3" s="1"/>
  <c r="D176" i="10"/>
  <c r="AH175" i="3"/>
  <c r="T172" i="10" s="1"/>
  <c r="AG175" i="3"/>
  <c r="S172" i="10" s="1"/>
  <c r="AE175" i="3"/>
  <c r="AF175" i="3"/>
  <c r="P171" i="10"/>
  <c r="AZ174" i="3"/>
  <c r="R171" i="10" s="1"/>
  <c r="AY174" i="3"/>
  <c r="Q171" i="10" s="1"/>
  <c r="AX179" i="3"/>
  <c r="I176" i="10"/>
  <c r="AM175" i="3"/>
  <c r="U172" i="10" s="1"/>
  <c r="AK175" i="3"/>
  <c r="AL175" i="3"/>
  <c r="AN175" i="3"/>
  <c r="V172" i="10" s="1"/>
  <c r="R176" i="3"/>
  <c r="S176" i="3" s="1"/>
  <c r="AB176" i="3"/>
  <c r="O173" i="10" s="1"/>
  <c r="AO176" i="3"/>
  <c r="AP176" i="3" s="1"/>
  <c r="AA176" i="3"/>
  <c r="N173" i="10" s="1"/>
  <c r="AC176" i="3"/>
  <c r="AD176" i="3" s="1"/>
  <c r="H173" i="10"/>
  <c r="Q176" i="3"/>
  <c r="K173" i="10" s="1"/>
  <c r="AI176" i="3"/>
  <c r="AJ176" i="3" s="1"/>
  <c r="J178" i="3"/>
  <c r="BB180" i="3"/>
  <c r="AU180" i="3"/>
  <c r="AV180" i="3" s="1"/>
  <c r="C177" i="10" s="1"/>
  <c r="AW180" i="3"/>
  <c r="F181" i="3"/>
  <c r="G180" i="3"/>
  <c r="E173" i="10"/>
  <c r="M176" i="3"/>
  <c r="F173" i="10" s="1"/>
  <c r="N176" i="3"/>
  <c r="G173" i="10" s="1"/>
  <c r="P176" i="3"/>
  <c r="J173" i="10" s="1"/>
  <c r="W175" i="3"/>
  <c r="T175" i="3"/>
  <c r="X175" i="3"/>
  <c r="U175" i="3"/>
  <c r="Y175" i="3" s="1"/>
  <c r="L172" i="10" s="1"/>
  <c r="V175" i="3"/>
  <c r="Z175" i="3" s="1"/>
  <c r="M172" i="10" s="1"/>
  <c r="AR175" i="3"/>
  <c r="AT175" i="3"/>
  <c r="X172" i="10" s="1"/>
  <c r="AS175" i="3"/>
  <c r="W172" i="10" s="1"/>
  <c r="AQ175" i="3"/>
  <c r="O177" i="3"/>
  <c r="K177" i="3"/>
  <c r="L177" i="3" s="1"/>
  <c r="V176" i="3" l="1"/>
  <c r="Z176" i="3" s="1"/>
  <c r="M173" i="10" s="1"/>
  <c r="W176" i="3"/>
  <c r="T176" i="3"/>
  <c r="X176" i="3"/>
  <c r="U176" i="3"/>
  <c r="Y176" i="3" s="1"/>
  <c r="L173" i="10" s="1"/>
  <c r="AK176" i="3"/>
  <c r="AL176" i="3"/>
  <c r="AN176" i="3"/>
  <c r="V173" i="10" s="1"/>
  <c r="AM176" i="3"/>
  <c r="U173" i="10" s="1"/>
  <c r="H180" i="3"/>
  <c r="I180" i="3" s="1"/>
  <c r="D177" i="10"/>
  <c r="E174" i="10"/>
  <c r="N177" i="3"/>
  <c r="G174" i="10" s="1"/>
  <c r="P177" i="3"/>
  <c r="J174" i="10" s="1"/>
  <c r="M177" i="3"/>
  <c r="F174" i="10" s="1"/>
  <c r="AX180" i="3"/>
  <c r="I177" i="10"/>
  <c r="AE176" i="3"/>
  <c r="AF176" i="3"/>
  <c r="AH176" i="3"/>
  <c r="T173" i="10" s="1"/>
  <c r="AG176" i="3"/>
  <c r="S173" i="10" s="1"/>
  <c r="AW181" i="3"/>
  <c r="F182" i="3"/>
  <c r="G181" i="3"/>
  <c r="BB181" i="3"/>
  <c r="AU181" i="3"/>
  <c r="AV181" i="3" s="1"/>
  <c r="C178" i="10" s="1"/>
  <c r="AY175" i="3"/>
  <c r="Q172" i="10" s="1"/>
  <c r="P172" i="10"/>
  <c r="AZ175" i="3"/>
  <c r="R172" i="10" s="1"/>
  <c r="Q177" i="3"/>
  <c r="K174" i="10" s="1"/>
  <c r="AI177" i="3"/>
  <c r="AJ177" i="3" s="1"/>
  <c r="R177" i="3"/>
  <c r="S177" i="3" s="1"/>
  <c r="AB177" i="3"/>
  <c r="O174" i="10" s="1"/>
  <c r="AO177" i="3"/>
  <c r="AP177" i="3" s="1"/>
  <c r="AA177" i="3"/>
  <c r="N174" i="10" s="1"/>
  <c r="AC177" i="3"/>
  <c r="AD177" i="3" s="1"/>
  <c r="H174" i="10"/>
  <c r="AR176" i="3"/>
  <c r="AT176" i="3"/>
  <c r="X173" i="10" s="1"/>
  <c r="AS176" i="3"/>
  <c r="W173" i="10" s="1"/>
  <c r="AQ176" i="3"/>
  <c r="O178" i="3"/>
  <c r="K178" i="3"/>
  <c r="L178" i="3" s="1"/>
  <c r="J179" i="3"/>
  <c r="AM177" i="3" l="1"/>
  <c r="U174" i="10" s="1"/>
  <c r="AN177" i="3"/>
  <c r="V174" i="10" s="1"/>
  <c r="AK177" i="3"/>
  <c r="AL177" i="3"/>
  <c r="AW182" i="3"/>
  <c r="F183" i="3"/>
  <c r="G182" i="3"/>
  <c r="BB182" i="3"/>
  <c r="AU182" i="3"/>
  <c r="AV182" i="3" s="1"/>
  <c r="C179" i="10" s="1"/>
  <c r="AX181" i="3"/>
  <c r="I178" i="10"/>
  <c r="V177" i="3"/>
  <c r="Z177" i="3" s="1"/>
  <c r="M174" i="10" s="1"/>
  <c r="W177" i="3"/>
  <c r="T177" i="3"/>
  <c r="X177" i="3"/>
  <c r="U177" i="3"/>
  <c r="Y177" i="3" s="1"/>
  <c r="L174" i="10" s="1"/>
  <c r="O179" i="3"/>
  <c r="K179" i="3"/>
  <c r="L179" i="3" s="1"/>
  <c r="AH177" i="3"/>
  <c r="T174" i="10" s="1"/>
  <c r="AG177" i="3"/>
  <c r="S174" i="10" s="1"/>
  <c r="AE177" i="3"/>
  <c r="AF177" i="3"/>
  <c r="D178" i="10"/>
  <c r="H181" i="3"/>
  <c r="I181" i="3" s="1"/>
  <c r="P178" i="3"/>
  <c r="J175" i="10" s="1"/>
  <c r="E175" i="10"/>
  <c r="M178" i="3"/>
  <c r="F175" i="10" s="1"/>
  <c r="N178" i="3"/>
  <c r="G175" i="10" s="1"/>
  <c r="P173" i="10"/>
  <c r="AZ176" i="3"/>
  <c r="R173" i="10" s="1"/>
  <c r="AY176" i="3"/>
  <c r="Q173" i="10" s="1"/>
  <c r="AO178" i="3"/>
  <c r="AP178" i="3" s="1"/>
  <c r="AA178" i="3"/>
  <c r="N175" i="10" s="1"/>
  <c r="AC178" i="3"/>
  <c r="AD178" i="3" s="1"/>
  <c r="H175" i="10"/>
  <c r="Q178" i="3"/>
  <c r="K175" i="10" s="1"/>
  <c r="AI178" i="3"/>
  <c r="AJ178" i="3" s="1"/>
  <c r="R178" i="3"/>
  <c r="S178" i="3" s="1"/>
  <c r="AB178" i="3"/>
  <c r="O175" i="10" s="1"/>
  <c r="AQ177" i="3"/>
  <c r="AR177" i="3"/>
  <c r="AT177" i="3"/>
  <c r="X174" i="10" s="1"/>
  <c r="AS177" i="3"/>
  <c r="W174" i="10" s="1"/>
  <c r="J180" i="3"/>
  <c r="H182" i="3" l="1"/>
  <c r="I182" i="3" s="1"/>
  <c r="D179" i="10"/>
  <c r="AT178" i="3"/>
  <c r="X175" i="10" s="1"/>
  <c r="AS178" i="3"/>
  <c r="W175" i="10" s="1"/>
  <c r="AQ178" i="3"/>
  <c r="AR178" i="3"/>
  <c r="W178" i="3"/>
  <c r="T178" i="3"/>
  <c r="X178" i="3"/>
  <c r="U178" i="3"/>
  <c r="Y178" i="3" s="1"/>
  <c r="L175" i="10" s="1"/>
  <c r="V178" i="3"/>
  <c r="Z178" i="3" s="1"/>
  <c r="M175" i="10" s="1"/>
  <c r="AZ177" i="3"/>
  <c r="R174" i="10" s="1"/>
  <c r="AY177" i="3"/>
  <c r="Q174" i="10" s="1"/>
  <c r="P174" i="10"/>
  <c r="AU183" i="3"/>
  <c r="AV183" i="3" s="1"/>
  <c r="C180" i="10" s="1"/>
  <c r="AW183" i="3"/>
  <c r="F184" i="3"/>
  <c r="G183" i="3"/>
  <c r="BB183" i="3"/>
  <c r="AX182" i="3"/>
  <c r="I179" i="10"/>
  <c r="AM178" i="3"/>
  <c r="U175" i="10" s="1"/>
  <c r="AK178" i="3"/>
  <c r="AL178" i="3"/>
  <c r="AN178" i="3"/>
  <c r="V175" i="10" s="1"/>
  <c r="O180" i="3"/>
  <c r="K180" i="3"/>
  <c r="L180" i="3" s="1"/>
  <c r="AE178" i="3"/>
  <c r="AF178" i="3"/>
  <c r="AH178" i="3"/>
  <c r="T175" i="10" s="1"/>
  <c r="AG178" i="3"/>
  <c r="S175" i="10" s="1"/>
  <c r="N179" i="3"/>
  <c r="G176" i="10" s="1"/>
  <c r="P179" i="3"/>
  <c r="J176" i="10" s="1"/>
  <c r="M179" i="3"/>
  <c r="F176" i="10" s="1"/>
  <c r="E176" i="10"/>
  <c r="J181" i="3"/>
  <c r="AI179" i="3"/>
  <c r="AJ179" i="3" s="1"/>
  <c r="R179" i="3"/>
  <c r="S179" i="3" s="1"/>
  <c r="AB179" i="3"/>
  <c r="O176" i="10" s="1"/>
  <c r="AO179" i="3"/>
  <c r="AP179" i="3" s="1"/>
  <c r="AA179" i="3"/>
  <c r="N176" i="10" s="1"/>
  <c r="AC179" i="3"/>
  <c r="AD179" i="3" s="1"/>
  <c r="H176" i="10"/>
  <c r="Q179" i="3"/>
  <c r="K176" i="10" s="1"/>
  <c r="AX183" i="3" l="1"/>
  <c r="I180" i="10"/>
  <c r="AZ178" i="3"/>
  <c r="R175" i="10" s="1"/>
  <c r="AY178" i="3"/>
  <c r="Q175" i="10" s="1"/>
  <c r="P175" i="10"/>
  <c r="V179" i="3"/>
  <c r="Z179" i="3" s="1"/>
  <c r="M176" i="10" s="1"/>
  <c r="W179" i="3"/>
  <c r="T179" i="3"/>
  <c r="X179" i="3"/>
  <c r="U179" i="3"/>
  <c r="Y179" i="3" s="1"/>
  <c r="L176" i="10" s="1"/>
  <c r="AM179" i="3"/>
  <c r="U176" i="10" s="1"/>
  <c r="AK179" i="3"/>
  <c r="AL179" i="3"/>
  <c r="AN179" i="3"/>
  <c r="V176" i="10" s="1"/>
  <c r="O181" i="3"/>
  <c r="K181" i="3"/>
  <c r="L181" i="3" s="1"/>
  <c r="E177" i="10"/>
  <c r="M180" i="3"/>
  <c r="F177" i="10" s="1"/>
  <c r="N180" i="3"/>
  <c r="G177" i="10" s="1"/>
  <c r="P180" i="3"/>
  <c r="J177" i="10" s="1"/>
  <c r="H183" i="3"/>
  <c r="I183" i="3" s="1"/>
  <c r="D180" i="10"/>
  <c r="AG179" i="3"/>
  <c r="S176" i="10" s="1"/>
  <c r="AE179" i="3"/>
  <c r="AF179" i="3"/>
  <c r="AH179" i="3"/>
  <c r="T176" i="10" s="1"/>
  <c r="AI180" i="3"/>
  <c r="AJ180" i="3" s="1"/>
  <c r="AA180" i="3"/>
  <c r="N177" i="10" s="1"/>
  <c r="AO180" i="3"/>
  <c r="AP180" i="3" s="1"/>
  <c r="H177" i="10"/>
  <c r="Q180" i="3"/>
  <c r="K177" i="10" s="1"/>
  <c r="AC180" i="3"/>
  <c r="AD180" i="3" s="1"/>
  <c r="R180" i="3"/>
  <c r="S180" i="3" s="1"/>
  <c r="AB180" i="3"/>
  <c r="O177" i="10" s="1"/>
  <c r="AS179" i="3"/>
  <c r="W176" i="10" s="1"/>
  <c r="AQ179" i="3"/>
  <c r="AR179" i="3"/>
  <c r="AT179" i="3"/>
  <c r="X176" i="10" s="1"/>
  <c r="F185" i="3"/>
  <c r="G184" i="3"/>
  <c r="BB184" i="3"/>
  <c r="AU184" i="3"/>
  <c r="AV184" i="3" s="1"/>
  <c r="C181" i="10" s="1"/>
  <c r="AW184" i="3"/>
  <c r="J182" i="3"/>
  <c r="H184" i="3" l="1"/>
  <c r="I184" i="3" s="1"/>
  <c r="D181" i="10"/>
  <c r="P181" i="3"/>
  <c r="J178" i="10" s="1"/>
  <c r="M181" i="3"/>
  <c r="F178" i="10" s="1"/>
  <c r="E178" i="10"/>
  <c r="N181" i="3"/>
  <c r="G178" i="10" s="1"/>
  <c r="AZ179" i="3"/>
  <c r="R176" i="10" s="1"/>
  <c r="AY179" i="3"/>
  <c r="Q176" i="10" s="1"/>
  <c r="P176" i="10"/>
  <c r="AW185" i="3"/>
  <c r="F186" i="3"/>
  <c r="G185" i="3"/>
  <c r="BB185" i="3"/>
  <c r="AU185" i="3"/>
  <c r="AV185" i="3" s="1"/>
  <c r="C182" i="10" s="1"/>
  <c r="Q181" i="3"/>
  <c r="K178" i="10" s="1"/>
  <c r="AC181" i="3"/>
  <c r="AD181" i="3" s="1"/>
  <c r="R181" i="3"/>
  <c r="S181" i="3" s="1"/>
  <c r="AB181" i="3"/>
  <c r="O178" i="10" s="1"/>
  <c r="AI181" i="3"/>
  <c r="AJ181" i="3" s="1"/>
  <c r="AA181" i="3"/>
  <c r="N178" i="10" s="1"/>
  <c r="AO181" i="3"/>
  <c r="AP181" i="3" s="1"/>
  <c r="H178" i="10"/>
  <c r="AE180" i="3"/>
  <c r="AF180" i="3"/>
  <c r="AH180" i="3"/>
  <c r="T177" i="10" s="1"/>
  <c r="AG180" i="3"/>
  <c r="S177" i="10" s="1"/>
  <c r="O182" i="3"/>
  <c r="K182" i="3"/>
  <c r="L182" i="3" s="1"/>
  <c r="AT180" i="3"/>
  <c r="X177" i="10" s="1"/>
  <c r="AS180" i="3"/>
  <c r="W177" i="10" s="1"/>
  <c r="AQ180" i="3"/>
  <c r="AR180" i="3"/>
  <c r="J183" i="3"/>
  <c r="AX184" i="3"/>
  <c r="I181" i="10"/>
  <c r="AK180" i="3"/>
  <c r="AL180" i="3"/>
  <c r="AN180" i="3"/>
  <c r="V177" i="10" s="1"/>
  <c r="AM180" i="3"/>
  <c r="U177" i="10" s="1"/>
  <c r="U180" i="3"/>
  <c r="Y180" i="3" s="1"/>
  <c r="L177" i="10" s="1"/>
  <c r="V180" i="3"/>
  <c r="Z180" i="3" s="1"/>
  <c r="M177" i="10" s="1"/>
  <c r="W180" i="3"/>
  <c r="T180" i="3"/>
  <c r="X180" i="3"/>
  <c r="AF181" i="3" l="1"/>
  <c r="AG181" i="3"/>
  <c r="S178" i="10" s="1"/>
  <c r="AH181" i="3"/>
  <c r="T178" i="10" s="1"/>
  <c r="AE181" i="3"/>
  <c r="N182" i="3"/>
  <c r="G179" i="10" s="1"/>
  <c r="P182" i="3"/>
  <c r="J179" i="10" s="1"/>
  <c r="E179" i="10"/>
  <c r="M182" i="3"/>
  <c r="F179" i="10" s="1"/>
  <c r="H185" i="3"/>
  <c r="I185" i="3" s="1"/>
  <c r="D182" i="10"/>
  <c r="AY180" i="3"/>
  <c r="Q177" i="10" s="1"/>
  <c r="P177" i="10"/>
  <c r="AZ180" i="3"/>
  <c r="R177" i="10" s="1"/>
  <c r="AC182" i="3"/>
  <c r="AD182" i="3" s="1"/>
  <c r="H179" i="10"/>
  <c r="Q182" i="3"/>
  <c r="K179" i="10" s="1"/>
  <c r="AO182" i="3"/>
  <c r="AP182" i="3" s="1"/>
  <c r="R182" i="3"/>
  <c r="S182" i="3" s="1"/>
  <c r="AB182" i="3"/>
  <c r="O179" i="10" s="1"/>
  <c r="AI182" i="3"/>
  <c r="AJ182" i="3" s="1"/>
  <c r="AA182" i="3"/>
  <c r="N179" i="10" s="1"/>
  <c r="AM181" i="3"/>
  <c r="U178" i="10" s="1"/>
  <c r="AK181" i="3"/>
  <c r="AL181" i="3"/>
  <c r="AN181" i="3"/>
  <c r="V178" i="10" s="1"/>
  <c r="AW186" i="3"/>
  <c r="F187" i="3"/>
  <c r="G186" i="3"/>
  <c r="BB186" i="3"/>
  <c r="AU186" i="3"/>
  <c r="AV186" i="3" s="1"/>
  <c r="C183" i="10" s="1"/>
  <c r="AS181" i="3"/>
  <c r="W178" i="10" s="1"/>
  <c r="AT181" i="3"/>
  <c r="X178" i="10" s="1"/>
  <c r="AQ181" i="3"/>
  <c r="AR181" i="3"/>
  <c r="O183" i="3"/>
  <c r="K183" i="3"/>
  <c r="L183" i="3" s="1"/>
  <c r="I182" i="10"/>
  <c r="AX185" i="3"/>
  <c r="U181" i="3"/>
  <c r="Y181" i="3" s="1"/>
  <c r="L178" i="10" s="1"/>
  <c r="V181" i="3"/>
  <c r="Z181" i="3" s="1"/>
  <c r="M178" i="10" s="1"/>
  <c r="W181" i="3"/>
  <c r="T181" i="3"/>
  <c r="X181" i="3"/>
  <c r="J184" i="3"/>
  <c r="AG182" i="3" l="1"/>
  <c r="S179" i="10" s="1"/>
  <c r="AE182" i="3"/>
  <c r="AF182" i="3"/>
  <c r="AH182" i="3"/>
  <c r="T179" i="10" s="1"/>
  <c r="AK182" i="3"/>
  <c r="AL182" i="3"/>
  <c r="AN182" i="3"/>
  <c r="V179" i="10" s="1"/>
  <c r="AM182" i="3"/>
  <c r="U179" i="10" s="1"/>
  <c r="H186" i="3"/>
  <c r="I186" i="3" s="1"/>
  <c r="D183" i="10"/>
  <c r="G187" i="3"/>
  <c r="BB187" i="3"/>
  <c r="AU187" i="3"/>
  <c r="AV187" i="3" s="1"/>
  <c r="C184" i="10" s="1"/>
  <c r="F188" i="3"/>
  <c r="AW187" i="3"/>
  <c r="O184" i="3"/>
  <c r="K184" i="3"/>
  <c r="L184" i="3" s="1"/>
  <c r="AX186" i="3"/>
  <c r="I183" i="10"/>
  <c r="W182" i="3"/>
  <c r="T182" i="3"/>
  <c r="X182" i="3"/>
  <c r="U182" i="3"/>
  <c r="Y182" i="3" s="1"/>
  <c r="L179" i="10" s="1"/>
  <c r="V182" i="3"/>
  <c r="Z182" i="3" s="1"/>
  <c r="M179" i="10" s="1"/>
  <c r="M183" i="3"/>
  <c r="F180" i="10" s="1"/>
  <c r="E180" i="10"/>
  <c r="N183" i="3"/>
  <c r="G180" i="10" s="1"/>
  <c r="P183" i="3"/>
  <c r="J180" i="10" s="1"/>
  <c r="R183" i="3"/>
  <c r="S183" i="3" s="1"/>
  <c r="AB183" i="3"/>
  <c r="O180" i="10" s="1"/>
  <c r="AI183" i="3"/>
  <c r="AJ183" i="3" s="1"/>
  <c r="AA183" i="3"/>
  <c r="N180" i="10" s="1"/>
  <c r="AO183" i="3"/>
  <c r="AP183" i="3" s="1"/>
  <c r="H180" i="10"/>
  <c r="Q183" i="3"/>
  <c r="K180" i="10" s="1"/>
  <c r="AC183" i="3"/>
  <c r="AD183" i="3" s="1"/>
  <c r="AZ181" i="3"/>
  <c r="R178" i="10" s="1"/>
  <c r="AY181" i="3"/>
  <c r="Q178" i="10" s="1"/>
  <c r="P178" i="10"/>
  <c r="AT182" i="3"/>
  <c r="X179" i="10" s="1"/>
  <c r="AS182" i="3"/>
  <c r="W179" i="10" s="1"/>
  <c r="AQ182" i="3"/>
  <c r="AR182" i="3"/>
  <c r="J185" i="3"/>
  <c r="Q184" i="3" l="1"/>
  <c r="K181" i="10" s="1"/>
  <c r="AI184" i="3"/>
  <c r="AJ184" i="3" s="1"/>
  <c r="R184" i="3"/>
  <c r="S184" i="3" s="1"/>
  <c r="AB184" i="3"/>
  <c r="O181" i="10" s="1"/>
  <c r="AO184" i="3"/>
  <c r="AP184" i="3" s="1"/>
  <c r="AA184" i="3"/>
  <c r="N181" i="10" s="1"/>
  <c r="AC184" i="3"/>
  <c r="AD184" i="3" s="1"/>
  <c r="H181" i="10"/>
  <c r="AX187" i="3"/>
  <c r="I184" i="10"/>
  <c r="F189" i="3"/>
  <c r="G188" i="3"/>
  <c r="BB188" i="3"/>
  <c r="AU188" i="3"/>
  <c r="AV188" i="3" s="1"/>
  <c r="C185" i="10" s="1"/>
  <c r="AW188" i="3"/>
  <c r="W183" i="3"/>
  <c r="T183" i="3"/>
  <c r="X183" i="3"/>
  <c r="U183" i="3"/>
  <c r="Y183" i="3" s="1"/>
  <c r="L180" i="10" s="1"/>
  <c r="V183" i="3"/>
  <c r="Z183" i="3" s="1"/>
  <c r="M180" i="10" s="1"/>
  <c r="H187" i="3"/>
  <c r="I187" i="3" s="1"/>
  <c r="D184" i="10"/>
  <c r="AK183" i="3"/>
  <c r="AL183" i="3"/>
  <c r="AN183" i="3"/>
  <c r="V180" i="10" s="1"/>
  <c r="AM183" i="3"/>
  <c r="U180" i="10" s="1"/>
  <c r="K185" i="3"/>
  <c r="L185" i="3" s="1"/>
  <c r="O185" i="3"/>
  <c r="AZ182" i="3"/>
  <c r="R179" i="10" s="1"/>
  <c r="AY182" i="3"/>
  <c r="Q179" i="10" s="1"/>
  <c r="P179" i="10"/>
  <c r="AG183" i="3"/>
  <c r="S180" i="10" s="1"/>
  <c r="AE183" i="3"/>
  <c r="AF183" i="3"/>
  <c r="AH183" i="3"/>
  <c r="T180" i="10" s="1"/>
  <c r="AS183" i="3"/>
  <c r="W180" i="10" s="1"/>
  <c r="AQ183" i="3"/>
  <c r="AR183" i="3"/>
  <c r="AT183" i="3"/>
  <c r="X180" i="10" s="1"/>
  <c r="E181" i="10"/>
  <c r="M184" i="3"/>
  <c r="F181" i="10" s="1"/>
  <c r="N184" i="3"/>
  <c r="G181" i="10" s="1"/>
  <c r="P184" i="3"/>
  <c r="J181" i="10" s="1"/>
  <c r="J186" i="3"/>
  <c r="AX188" i="3" l="1"/>
  <c r="I185" i="10"/>
  <c r="AE184" i="3"/>
  <c r="AF184" i="3"/>
  <c r="AH184" i="3"/>
  <c r="T181" i="10" s="1"/>
  <c r="AG184" i="3"/>
  <c r="S181" i="10" s="1"/>
  <c r="AT184" i="3"/>
  <c r="X181" i="10" s="1"/>
  <c r="AS184" i="3"/>
  <c r="W181" i="10" s="1"/>
  <c r="AQ184" i="3"/>
  <c r="AR184" i="3"/>
  <c r="H188" i="3"/>
  <c r="I188" i="3" s="1"/>
  <c r="D185" i="10"/>
  <c r="J187" i="3"/>
  <c r="G189" i="3"/>
  <c r="BB189" i="3"/>
  <c r="AU189" i="3"/>
  <c r="AV189" i="3" s="1"/>
  <c r="C186" i="10" s="1"/>
  <c r="AW189" i="3"/>
  <c r="F190" i="3"/>
  <c r="V184" i="3"/>
  <c r="Z184" i="3" s="1"/>
  <c r="M181" i="10" s="1"/>
  <c r="W184" i="3"/>
  <c r="T184" i="3"/>
  <c r="X184" i="3"/>
  <c r="U184" i="3"/>
  <c r="Y184" i="3" s="1"/>
  <c r="L181" i="10" s="1"/>
  <c r="AI185" i="3"/>
  <c r="AJ185" i="3" s="1"/>
  <c r="R185" i="3"/>
  <c r="S185" i="3" s="1"/>
  <c r="AB185" i="3"/>
  <c r="O182" i="10" s="1"/>
  <c r="AO185" i="3"/>
  <c r="AP185" i="3" s="1"/>
  <c r="AA185" i="3"/>
  <c r="N182" i="10" s="1"/>
  <c r="AC185" i="3"/>
  <c r="AD185" i="3" s="1"/>
  <c r="H182" i="10"/>
  <c r="Q185" i="3"/>
  <c r="K182" i="10" s="1"/>
  <c r="M185" i="3"/>
  <c r="F182" i="10" s="1"/>
  <c r="E182" i="10"/>
  <c r="N185" i="3"/>
  <c r="G182" i="10" s="1"/>
  <c r="P185" i="3"/>
  <c r="J182" i="10" s="1"/>
  <c r="AL184" i="3"/>
  <c r="AN184" i="3"/>
  <c r="V181" i="10" s="1"/>
  <c r="AM184" i="3"/>
  <c r="U181" i="10" s="1"/>
  <c r="AK184" i="3"/>
  <c r="O186" i="3"/>
  <c r="K186" i="3"/>
  <c r="L186" i="3" s="1"/>
  <c r="P180" i="10"/>
  <c r="AZ183" i="3"/>
  <c r="R180" i="10" s="1"/>
  <c r="AY183" i="3"/>
  <c r="Q180" i="10" s="1"/>
  <c r="H189" i="3" l="1"/>
  <c r="I189" i="3" s="1"/>
  <c r="D186" i="10"/>
  <c r="AH185" i="3"/>
  <c r="T182" i="10" s="1"/>
  <c r="AG185" i="3"/>
  <c r="S182" i="10" s="1"/>
  <c r="AE185" i="3"/>
  <c r="AF185" i="3"/>
  <c r="P181" i="10"/>
  <c r="AZ184" i="3"/>
  <c r="R181" i="10" s="1"/>
  <c r="AY184" i="3"/>
  <c r="Q181" i="10" s="1"/>
  <c r="O187" i="3"/>
  <c r="K187" i="3"/>
  <c r="L187" i="3" s="1"/>
  <c r="AS185" i="3"/>
  <c r="W182" i="10" s="1"/>
  <c r="AQ185" i="3"/>
  <c r="AR185" i="3"/>
  <c r="AT185" i="3"/>
  <c r="X182" i="10" s="1"/>
  <c r="G190" i="3"/>
  <c r="BB190" i="3"/>
  <c r="AU190" i="3"/>
  <c r="AV190" i="3" s="1"/>
  <c r="C187" i="10" s="1"/>
  <c r="AW190" i="3"/>
  <c r="F191" i="3"/>
  <c r="J188" i="3"/>
  <c r="P186" i="3"/>
  <c r="J183" i="10" s="1"/>
  <c r="E183" i="10"/>
  <c r="M186" i="3"/>
  <c r="F183" i="10" s="1"/>
  <c r="N186" i="3"/>
  <c r="G183" i="10" s="1"/>
  <c r="V185" i="3"/>
  <c r="Z185" i="3" s="1"/>
  <c r="M182" i="10" s="1"/>
  <c r="W185" i="3"/>
  <c r="T185" i="3"/>
  <c r="X185" i="3"/>
  <c r="U185" i="3"/>
  <c r="Y185" i="3" s="1"/>
  <c r="L182" i="10" s="1"/>
  <c r="AX189" i="3"/>
  <c r="I186" i="10"/>
  <c r="R186" i="3"/>
  <c r="S186" i="3" s="1"/>
  <c r="AB186" i="3"/>
  <c r="O183" i="10" s="1"/>
  <c r="AO186" i="3"/>
  <c r="AP186" i="3" s="1"/>
  <c r="AA186" i="3"/>
  <c r="N183" i="10" s="1"/>
  <c r="AC186" i="3"/>
  <c r="AD186" i="3" s="1"/>
  <c r="H183" i="10"/>
  <c r="Q186" i="3"/>
  <c r="K183" i="10" s="1"/>
  <c r="AI186" i="3"/>
  <c r="AJ186" i="3" s="1"/>
  <c r="AN185" i="3"/>
  <c r="V182" i="10" s="1"/>
  <c r="AK185" i="3"/>
  <c r="AL185" i="3"/>
  <c r="AM185" i="3"/>
  <c r="U182" i="10" s="1"/>
  <c r="H190" i="3" l="1"/>
  <c r="I190" i="3" s="1"/>
  <c r="D187" i="10"/>
  <c r="AG186" i="3"/>
  <c r="S183" i="10" s="1"/>
  <c r="AE186" i="3"/>
  <c r="AF186" i="3"/>
  <c r="AH186" i="3"/>
  <c r="T183" i="10" s="1"/>
  <c r="K188" i="3"/>
  <c r="L188" i="3" s="1"/>
  <c r="O188" i="3"/>
  <c r="AZ185" i="3"/>
  <c r="R182" i="10" s="1"/>
  <c r="AY185" i="3"/>
  <c r="Q182" i="10" s="1"/>
  <c r="P182" i="10"/>
  <c r="AQ186" i="3"/>
  <c r="AR186" i="3"/>
  <c r="AT186" i="3"/>
  <c r="X183" i="10" s="1"/>
  <c r="AS186" i="3"/>
  <c r="W183" i="10" s="1"/>
  <c r="F192" i="3"/>
  <c r="G191" i="3"/>
  <c r="BB191" i="3"/>
  <c r="AU191" i="3"/>
  <c r="AV191" i="3" s="1"/>
  <c r="C188" i="10" s="1"/>
  <c r="AW191" i="3"/>
  <c r="AX190" i="3"/>
  <c r="I187" i="10"/>
  <c r="P187" i="3"/>
  <c r="J184" i="10" s="1"/>
  <c r="M187" i="3"/>
  <c r="F184" i="10" s="1"/>
  <c r="N187" i="3"/>
  <c r="G184" i="10" s="1"/>
  <c r="E184" i="10"/>
  <c r="V186" i="3"/>
  <c r="Z186" i="3" s="1"/>
  <c r="M183" i="10" s="1"/>
  <c r="W186" i="3"/>
  <c r="U186" i="3"/>
  <c r="Y186" i="3" s="1"/>
  <c r="L183" i="10" s="1"/>
  <c r="T186" i="3"/>
  <c r="X186" i="3"/>
  <c r="AO187" i="3"/>
  <c r="AP187" i="3" s="1"/>
  <c r="AA187" i="3"/>
  <c r="N184" i="10" s="1"/>
  <c r="AC187" i="3"/>
  <c r="AD187" i="3" s="1"/>
  <c r="H184" i="10"/>
  <c r="Q187" i="3"/>
  <c r="K184" i="10" s="1"/>
  <c r="AI187" i="3"/>
  <c r="AJ187" i="3" s="1"/>
  <c r="R187" i="3"/>
  <c r="S187" i="3" s="1"/>
  <c r="AB187" i="3"/>
  <c r="O184" i="10" s="1"/>
  <c r="AN186" i="3"/>
  <c r="V183" i="10" s="1"/>
  <c r="AM186" i="3"/>
  <c r="U183" i="10" s="1"/>
  <c r="AK186" i="3"/>
  <c r="AL186" i="3"/>
  <c r="J189" i="3"/>
  <c r="AW192" i="3" l="1"/>
  <c r="F193" i="3"/>
  <c r="G192" i="3"/>
  <c r="AU192" i="3"/>
  <c r="AV192" i="3" s="1"/>
  <c r="C189" i="10" s="1"/>
  <c r="BB192" i="3"/>
  <c r="Q188" i="3"/>
  <c r="K185" i="10" s="1"/>
  <c r="AC188" i="3"/>
  <c r="AD188" i="3" s="1"/>
  <c r="R188" i="3"/>
  <c r="S188" i="3" s="1"/>
  <c r="AB188" i="3"/>
  <c r="O185" i="10" s="1"/>
  <c r="AI188" i="3"/>
  <c r="AJ188" i="3" s="1"/>
  <c r="AA188" i="3"/>
  <c r="N185" i="10" s="1"/>
  <c r="AO188" i="3"/>
  <c r="AP188" i="3" s="1"/>
  <c r="H185" i="10"/>
  <c r="N188" i="3"/>
  <c r="G185" i="10" s="1"/>
  <c r="P188" i="3"/>
  <c r="J185" i="10" s="1"/>
  <c r="M188" i="3"/>
  <c r="F185" i="10" s="1"/>
  <c r="E185" i="10"/>
  <c r="W187" i="3"/>
  <c r="T187" i="3"/>
  <c r="X187" i="3"/>
  <c r="U187" i="3"/>
  <c r="Y187" i="3" s="1"/>
  <c r="L184" i="10" s="1"/>
  <c r="V187" i="3"/>
  <c r="Z187" i="3" s="1"/>
  <c r="M184" i="10" s="1"/>
  <c r="AY186" i="3"/>
  <c r="Q183" i="10" s="1"/>
  <c r="P183" i="10"/>
  <c r="AZ186" i="3"/>
  <c r="R183" i="10" s="1"/>
  <c r="AN187" i="3"/>
  <c r="V184" i="10" s="1"/>
  <c r="AM187" i="3"/>
  <c r="U184" i="10" s="1"/>
  <c r="AK187" i="3"/>
  <c r="AL187" i="3"/>
  <c r="O189" i="3"/>
  <c r="K189" i="3"/>
  <c r="L189" i="3" s="1"/>
  <c r="AX191" i="3"/>
  <c r="I188" i="10"/>
  <c r="AS187" i="3"/>
  <c r="W184" i="10" s="1"/>
  <c r="AQ187" i="3"/>
  <c r="AR187" i="3"/>
  <c r="AT187" i="3"/>
  <c r="X184" i="10" s="1"/>
  <c r="AG187" i="3"/>
  <c r="S184" i="10" s="1"/>
  <c r="AE187" i="3"/>
  <c r="AF187" i="3"/>
  <c r="AH187" i="3"/>
  <c r="T184" i="10" s="1"/>
  <c r="H191" i="3"/>
  <c r="I191" i="3" s="1"/>
  <c r="D188" i="10"/>
  <c r="J190" i="3"/>
  <c r="W188" i="3" l="1"/>
  <c r="T188" i="3"/>
  <c r="X188" i="3"/>
  <c r="U188" i="3"/>
  <c r="Y188" i="3" s="1"/>
  <c r="L185" i="10" s="1"/>
  <c r="V188" i="3"/>
  <c r="Z188" i="3" s="1"/>
  <c r="M185" i="10" s="1"/>
  <c r="E186" i="10"/>
  <c r="P189" i="3"/>
  <c r="J186" i="10" s="1"/>
  <c r="M189" i="3"/>
  <c r="F186" i="10" s="1"/>
  <c r="N189" i="3"/>
  <c r="G186" i="10" s="1"/>
  <c r="AE188" i="3"/>
  <c r="AF188" i="3"/>
  <c r="AH188" i="3"/>
  <c r="T185" i="10" s="1"/>
  <c r="AG188" i="3"/>
  <c r="S185" i="10" s="1"/>
  <c r="AS188" i="3"/>
  <c r="W185" i="10" s="1"/>
  <c r="AQ188" i="3"/>
  <c r="AR188" i="3"/>
  <c r="AT188" i="3"/>
  <c r="X185" i="10" s="1"/>
  <c r="O190" i="3"/>
  <c r="K190" i="3"/>
  <c r="L190" i="3" s="1"/>
  <c r="H192" i="3"/>
  <c r="I192" i="3" s="1"/>
  <c r="D189" i="10"/>
  <c r="AO189" i="3"/>
  <c r="AP189" i="3" s="1"/>
  <c r="R189" i="3"/>
  <c r="S189" i="3" s="1"/>
  <c r="AB189" i="3"/>
  <c r="O186" i="10" s="1"/>
  <c r="AI189" i="3"/>
  <c r="AJ189" i="3" s="1"/>
  <c r="AA189" i="3"/>
  <c r="N186" i="10" s="1"/>
  <c r="Q189" i="3"/>
  <c r="K186" i="10" s="1"/>
  <c r="AC189" i="3"/>
  <c r="AD189" i="3" s="1"/>
  <c r="H186" i="10"/>
  <c r="AY187" i="3"/>
  <c r="Q184" i="10" s="1"/>
  <c r="P184" i="10"/>
  <c r="AZ187" i="3"/>
  <c r="R184" i="10" s="1"/>
  <c r="J191" i="3"/>
  <c r="AL188" i="3"/>
  <c r="AN188" i="3"/>
  <c r="V185" i="10" s="1"/>
  <c r="AM188" i="3"/>
  <c r="U185" i="10" s="1"/>
  <c r="AK188" i="3"/>
  <c r="AU193" i="3"/>
  <c r="AV193" i="3" s="1"/>
  <c r="C190" i="10" s="1"/>
  <c r="AW193" i="3"/>
  <c r="F194" i="3"/>
  <c r="BB193" i="3"/>
  <c r="G193" i="3"/>
  <c r="AX192" i="3"/>
  <c r="I189" i="10"/>
  <c r="AX193" i="3" l="1"/>
  <c r="I190" i="10"/>
  <c r="W189" i="3"/>
  <c r="T189" i="3"/>
  <c r="X189" i="3"/>
  <c r="U189" i="3"/>
  <c r="Y189" i="3" s="1"/>
  <c r="L186" i="10" s="1"/>
  <c r="V189" i="3"/>
  <c r="Z189" i="3" s="1"/>
  <c r="M186" i="10" s="1"/>
  <c r="AT189" i="3"/>
  <c r="X186" i="10" s="1"/>
  <c r="AQ189" i="3"/>
  <c r="AR189" i="3"/>
  <c r="AS189" i="3"/>
  <c r="W186" i="10" s="1"/>
  <c r="AF189" i="3"/>
  <c r="AG189" i="3"/>
  <c r="S186" i="10" s="1"/>
  <c r="AH189" i="3"/>
  <c r="T186" i="10" s="1"/>
  <c r="AE189" i="3"/>
  <c r="H193" i="3"/>
  <c r="I193" i="3" s="1"/>
  <c r="D190" i="10"/>
  <c r="E187" i="10"/>
  <c r="N190" i="3"/>
  <c r="G187" i="10" s="1"/>
  <c r="M190" i="3"/>
  <c r="F187" i="10" s="1"/>
  <c r="P190" i="3"/>
  <c r="J187" i="10" s="1"/>
  <c r="J192" i="3"/>
  <c r="AO190" i="3"/>
  <c r="AP190" i="3" s="1"/>
  <c r="H187" i="10"/>
  <c r="Q190" i="3"/>
  <c r="K187" i="10" s="1"/>
  <c r="AC190" i="3"/>
  <c r="AD190" i="3" s="1"/>
  <c r="R190" i="3"/>
  <c r="S190" i="3" s="1"/>
  <c r="AI190" i="3"/>
  <c r="AJ190" i="3" s="1"/>
  <c r="AB190" i="3"/>
  <c r="O187" i="10" s="1"/>
  <c r="AA190" i="3"/>
  <c r="N187" i="10" s="1"/>
  <c r="P185" i="10"/>
  <c r="AZ188" i="3"/>
  <c r="R185" i="10" s="1"/>
  <c r="AY188" i="3"/>
  <c r="Q185" i="10" s="1"/>
  <c r="AU194" i="3"/>
  <c r="AV194" i="3" s="1"/>
  <c r="C191" i="10" s="1"/>
  <c r="F195" i="3"/>
  <c r="AW194" i="3"/>
  <c r="G194" i="3"/>
  <c r="BB194" i="3"/>
  <c r="O191" i="3"/>
  <c r="K191" i="3"/>
  <c r="L191" i="3" s="1"/>
  <c r="AN189" i="3"/>
  <c r="V186" i="10" s="1"/>
  <c r="AM189" i="3"/>
  <c r="U186" i="10" s="1"/>
  <c r="AK189" i="3"/>
  <c r="AL189" i="3"/>
  <c r="J193" i="3" l="1"/>
  <c r="D191" i="10"/>
  <c r="H194" i="3"/>
  <c r="I194" i="3" s="1"/>
  <c r="AS190" i="3"/>
  <c r="W187" i="10" s="1"/>
  <c r="AQ190" i="3"/>
  <c r="AR190" i="3"/>
  <c r="AT190" i="3"/>
  <c r="X187" i="10" s="1"/>
  <c r="W190" i="3"/>
  <c r="U190" i="3"/>
  <c r="Y190" i="3" s="1"/>
  <c r="L187" i="10" s="1"/>
  <c r="X190" i="3"/>
  <c r="T190" i="3"/>
  <c r="V190" i="3"/>
  <c r="Z190" i="3" s="1"/>
  <c r="M187" i="10" s="1"/>
  <c r="AY189" i="3"/>
  <c r="Q186" i="10" s="1"/>
  <c r="AZ189" i="3"/>
  <c r="R186" i="10" s="1"/>
  <c r="P186" i="10"/>
  <c r="AL190" i="3"/>
  <c r="AN190" i="3"/>
  <c r="V187" i="10" s="1"/>
  <c r="AM190" i="3"/>
  <c r="U187" i="10" s="1"/>
  <c r="AK190" i="3"/>
  <c r="AH190" i="3"/>
  <c r="T187" i="10" s="1"/>
  <c r="AG190" i="3"/>
  <c r="S187" i="10" s="1"/>
  <c r="AE190" i="3"/>
  <c r="AF190" i="3"/>
  <c r="O192" i="3"/>
  <c r="K192" i="3"/>
  <c r="L192" i="3" s="1"/>
  <c r="AO191" i="3"/>
  <c r="AP191" i="3" s="1"/>
  <c r="R191" i="3"/>
  <c r="S191" i="3" s="1"/>
  <c r="AB191" i="3"/>
  <c r="O188" i="10" s="1"/>
  <c r="AI191" i="3"/>
  <c r="AJ191" i="3" s="1"/>
  <c r="AA191" i="3"/>
  <c r="N188" i="10" s="1"/>
  <c r="AC191" i="3"/>
  <c r="AD191" i="3" s="1"/>
  <c r="H188" i="10"/>
  <c r="Q191" i="3"/>
  <c r="K188" i="10" s="1"/>
  <c r="I191" i="10"/>
  <c r="AX194" i="3"/>
  <c r="AW195" i="3"/>
  <c r="F196" i="3"/>
  <c r="G195" i="3"/>
  <c r="BB195" i="3"/>
  <c r="AU195" i="3"/>
  <c r="AV195" i="3" s="1"/>
  <c r="C192" i="10" s="1"/>
  <c r="P191" i="3"/>
  <c r="J188" i="10" s="1"/>
  <c r="M191" i="3"/>
  <c r="F188" i="10" s="1"/>
  <c r="E188" i="10"/>
  <c r="N191" i="3"/>
  <c r="G188" i="10" s="1"/>
  <c r="AE191" i="3" l="1"/>
  <c r="AF191" i="3"/>
  <c r="AH191" i="3"/>
  <c r="T188" i="10" s="1"/>
  <c r="AG191" i="3"/>
  <c r="S188" i="10" s="1"/>
  <c r="AN191" i="3"/>
  <c r="V188" i="10" s="1"/>
  <c r="AM191" i="3"/>
  <c r="U188" i="10" s="1"/>
  <c r="AK191" i="3"/>
  <c r="AL191" i="3"/>
  <c r="I192" i="10"/>
  <c r="AX195" i="3"/>
  <c r="U191" i="3"/>
  <c r="Y191" i="3" s="1"/>
  <c r="L188" i="10" s="1"/>
  <c r="V191" i="3"/>
  <c r="Z191" i="3" s="1"/>
  <c r="M188" i="10" s="1"/>
  <c r="W191" i="3"/>
  <c r="T191" i="3"/>
  <c r="X191" i="3"/>
  <c r="AZ190" i="3"/>
  <c r="R187" i="10" s="1"/>
  <c r="AY190" i="3"/>
  <c r="Q187" i="10" s="1"/>
  <c r="P187" i="10"/>
  <c r="J194" i="3"/>
  <c r="AT191" i="3"/>
  <c r="X188" i="10" s="1"/>
  <c r="AS191" i="3"/>
  <c r="W188" i="10" s="1"/>
  <c r="AQ191" i="3"/>
  <c r="AR191" i="3"/>
  <c r="F197" i="3"/>
  <c r="G196" i="3"/>
  <c r="BB196" i="3"/>
  <c r="AU196" i="3"/>
  <c r="AV196" i="3" s="1"/>
  <c r="C193" i="10" s="1"/>
  <c r="AW196" i="3"/>
  <c r="E189" i="10"/>
  <c r="M192" i="3"/>
  <c r="F189" i="10" s="1"/>
  <c r="N192" i="3"/>
  <c r="G189" i="10" s="1"/>
  <c r="P192" i="3"/>
  <c r="J189" i="10" s="1"/>
  <c r="H195" i="3"/>
  <c r="I195" i="3" s="1"/>
  <c r="D192" i="10"/>
  <c r="AC192" i="3"/>
  <c r="AD192" i="3" s="1"/>
  <c r="H189" i="10"/>
  <c r="Q192" i="3"/>
  <c r="K189" i="10" s="1"/>
  <c r="AI192" i="3"/>
  <c r="AJ192" i="3" s="1"/>
  <c r="R192" i="3"/>
  <c r="S192" i="3" s="1"/>
  <c r="AB192" i="3"/>
  <c r="O189" i="10" s="1"/>
  <c r="AO192" i="3"/>
  <c r="AP192" i="3" s="1"/>
  <c r="AA192" i="3"/>
  <c r="N189" i="10" s="1"/>
  <c r="O193" i="3"/>
  <c r="K193" i="3"/>
  <c r="L193" i="3" s="1"/>
  <c r="V192" i="3" l="1"/>
  <c r="Z192" i="3" s="1"/>
  <c r="M189" i="10" s="1"/>
  <c r="W192" i="3"/>
  <c r="T192" i="3"/>
  <c r="X192" i="3"/>
  <c r="U192" i="3"/>
  <c r="Y192" i="3" s="1"/>
  <c r="L189" i="10" s="1"/>
  <c r="AN192" i="3"/>
  <c r="V189" i="10" s="1"/>
  <c r="AM192" i="3"/>
  <c r="U189" i="10" s="1"/>
  <c r="AL192" i="3"/>
  <c r="AK192" i="3"/>
  <c r="AY191" i="3"/>
  <c r="Q188" i="10" s="1"/>
  <c r="P188" i="10"/>
  <c r="AZ191" i="3"/>
  <c r="R188" i="10" s="1"/>
  <c r="I193" i="10"/>
  <c r="AX196" i="3"/>
  <c r="M193" i="3"/>
  <c r="F190" i="10" s="1"/>
  <c r="E190" i="10"/>
  <c r="N193" i="3"/>
  <c r="G190" i="10" s="1"/>
  <c r="P193" i="3"/>
  <c r="J190" i="10" s="1"/>
  <c r="Q193" i="3"/>
  <c r="K190" i="10" s="1"/>
  <c r="AI193" i="3"/>
  <c r="AJ193" i="3" s="1"/>
  <c r="R193" i="3"/>
  <c r="S193" i="3" s="1"/>
  <c r="AB193" i="3"/>
  <c r="O190" i="10" s="1"/>
  <c r="AO193" i="3"/>
  <c r="AP193" i="3" s="1"/>
  <c r="AA193" i="3"/>
  <c r="N190" i="10" s="1"/>
  <c r="AC193" i="3"/>
  <c r="AD193" i="3" s="1"/>
  <c r="H190" i="10"/>
  <c r="O194" i="3"/>
  <c r="K194" i="3"/>
  <c r="L194" i="3" s="1"/>
  <c r="AG192" i="3"/>
  <c r="S189" i="10" s="1"/>
  <c r="AE192" i="3"/>
  <c r="AF192" i="3"/>
  <c r="AH192" i="3"/>
  <c r="T189" i="10" s="1"/>
  <c r="H196" i="3"/>
  <c r="I196" i="3" s="1"/>
  <c r="D193" i="10"/>
  <c r="AQ192" i="3"/>
  <c r="AR192" i="3"/>
  <c r="AT192" i="3"/>
  <c r="X189" i="10" s="1"/>
  <c r="AS192" i="3"/>
  <c r="W189" i="10" s="1"/>
  <c r="J195" i="3"/>
  <c r="BB197" i="3"/>
  <c r="AU197" i="3"/>
  <c r="AV197" i="3" s="1"/>
  <c r="C194" i="10" s="1"/>
  <c r="AW197" i="3"/>
  <c r="F198" i="3"/>
  <c r="G197" i="3"/>
  <c r="AT193" i="3" l="1"/>
  <c r="X190" i="10" s="1"/>
  <c r="AS193" i="3"/>
  <c r="W190" i="10" s="1"/>
  <c r="AQ193" i="3"/>
  <c r="AR193" i="3"/>
  <c r="O195" i="3"/>
  <c r="K195" i="3"/>
  <c r="L195" i="3" s="1"/>
  <c r="V193" i="3"/>
  <c r="Z193" i="3" s="1"/>
  <c r="M190" i="10" s="1"/>
  <c r="W193" i="3"/>
  <c r="T193" i="3"/>
  <c r="X193" i="3"/>
  <c r="U193" i="3"/>
  <c r="Y193" i="3" s="1"/>
  <c r="L190" i="10" s="1"/>
  <c r="AL193" i="3"/>
  <c r="AK193" i="3"/>
  <c r="AM193" i="3"/>
  <c r="U190" i="10" s="1"/>
  <c r="AN193" i="3"/>
  <c r="V190" i="10" s="1"/>
  <c r="AX197" i="3"/>
  <c r="I194" i="10"/>
  <c r="Q194" i="3"/>
  <c r="K191" i="10" s="1"/>
  <c r="AI194" i="3"/>
  <c r="AJ194" i="3" s="1"/>
  <c r="R194" i="3"/>
  <c r="S194" i="3" s="1"/>
  <c r="AB194" i="3"/>
  <c r="O191" i="10" s="1"/>
  <c r="AO194" i="3"/>
  <c r="AP194" i="3" s="1"/>
  <c r="AA194" i="3"/>
  <c r="N191" i="10" s="1"/>
  <c r="AC194" i="3"/>
  <c r="AD194" i="3" s="1"/>
  <c r="H191" i="10"/>
  <c r="P189" i="10"/>
  <c r="AZ192" i="3"/>
  <c r="R189" i="10" s="1"/>
  <c r="AY192" i="3"/>
  <c r="Q189" i="10" s="1"/>
  <c r="D194" i="10"/>
  <c r="H197" i="3"/>
  <c r="I197" i="3" s="1"/>
  <c r="G198" i="3"/>
  <c r="BB198" i="3"/>
  <c r="AU198" i="3"/>
  <c r="AV198" i="3" s="1"/>
  <c r="C195" i="10" s="1"/>
  <c r="AW198" i="3"/>
  <c r="F199" i="3"/>
  <c r="N194" i="3"/>
  <c r="G191" i="10" s="1"/>
  <c r="P194" i="3"/>
  <c r="J191" i="10" s="1"/>
  <c r="E191" i="10"/>
  <c r="M194" i="3"/>
  <c r="F191" i="10" s="1"/>
  <c r="J196" i="3"/>
  <c r="AH193" i="3"/>
  <c r="T190" i="10" s="1"/>
  <c r="AG193" i="3"/>
  <c r="S190" i="10" s="1"/>
  <c r="AE193" i="3"/>
  <c r="AF193" i="3"/>
  <c r="AR194" i="3" l="1"/>
  <c r="AT194" i="3"/>
  <c r="X191" i="10" s="1"/>
  <c r="AS194" i="3"/>
  <c r="W191" i="10" s="1"/>
  <c r="AQ194" i="3"/>
  <c r="E192" i="10"/>
  <c r="N195" i="3"/>
  <c r="G192" i="10" s="1"/>
  <c r="P195" i="3"/>
  <c r="J192" i="10" s="1"/>
  <c r="M195" i="3"/>
  <c r="F192" i="10" s="1"/>
  <c r="Q195" i="3"/>
  <c r="K192" i="10" s="1"/>
  <c r="AI195" i="3"/>
  <c r="AJ195" i="3" s="1"/>
  <c r="R195" i="3"/>
  <c r="S195" i="3" s="1"/>
  <c r="AB195" i="3"/>
  <c r="O192" i="10" s="1"/>
  <c r="AO195" i="3"/>
  <c r="AP195" i="3" s="1"/>
  <c r="AA195" i="3"/>
  <c r="N192" i="10" s="1"/>
  <c r="AC195" i="3"/>
  <c r="AD195" i="3" s="1"/>
  <c r="H192" i="10"/>
  <c r="V194" i="3"/>
  <c r="Z194" i="3" s="1"/>
  <c r="M191" i="10" s="1"/>
  <c r="W194" i="3"/>
  <c r="T194" i="3"/>
  <c r="X194" i="3"/>
  <c r="U194" i="3"/>
  <c r="Y194" i="3" s="1"/>
  <c r="L191" i="10" s="1"/>
  <c r="H198" i="3"/>
  <c r="I198" i="3" s="1"/>
  <c r="D195" i="10"/>
  <c r="BB199" i="3"/>
  <c r="AU199" i="3"/>
  <c r="AV199" i="3" s="1"/>
  <c r="C196" i="10" s="1"/>
  <c r="F200" i="3"/>
  <c r="AW199" i="3"/>
  <c r="G199" i="3"/>
  <c r="AL194" i="3"/>
  <c r="AK194" i="3"/>
  <c r="AN194" i="3"/>
  <c r="V191" i="10" s="1"/>
  <c r="AM194" i="3"/>
  <c r="U191" i="10" s="1"/>
  <c r="AH194" i="3"/>
  <c r="T191" i="10" s="1"/>
  <c r="AG194" i="3"/>
  <c r="S191" i="10" s="1"/>
  <c r="AE194" i="3"/>
  <c r="AF194" i="3"/>
  <c r="AX198" i="3"/>
  <c r="I195" i="10"/>
  <c r="O196" i="3"/>
  <c r="K196" i="3"/>
  <c r="L196" i="3" s="1"/>
  <c r="J197" i="3"/>
  <c r="AZ193" i="3"/>
  <c r="R190" i="10" s="1"/>
  <c r="AY193" i="3"/>
  <c r="Q190" i="10" s="1"/>
  <c r="P190" i="10"/>
  <c r="AG195" i="3" l="1"/>
  <c r="S192" i="10" s="1"/>
  <c r="AE195" i="3"/>
  <c r="AF195" i="3"/>
  <c r="AH195" i="3"/>
  <c r="T192" i="10" s="1"/>
  <c r="AI196" i="3"/>
  <c r="AJ196" i="3" s="1"/>
  <c r="AA196" i="3"/>
  <c r="N193" i="10" s="1"/>
  <c r="AO196" i="3"/>
  <c r="AP196" i="3" s="1"/>
  <c r="H193" i="10"/>
  <c r="Q196" i="3"/>
  <c r="K193" i="10" s="1"/>
  <c r="AC196" i="3"/>
  <c r="AD196" i="3" s="1"/>
  <c r="R196" i="3"/>
  <c r="S196" i="3" s="1"/>
  <c r="AB196" i="3"/>
  <c r="O193" i="10" s="1"/>
  <c r="J198" i="3"/>
  <c r="AQ195" i="3"/>
  <c r="AR195" i="3"/>
  <c r="AT195" i="3"/>
  <c r="X192" i="10" s="1"/>
  <c r="AS195" i="3"/>
  <c r="W192" i="10" s="1"/>
  <c r="AX199" i="3"/>
  <c r="I196" i="10"/>
  <c r="AY194" i="3"/>
  <c r="Q191" i="10" s="1"/>
  <c r="P191" i="10"/>
  <c r="AZ194" i="3"/>
  <c r="R191" i="10" s="1"/>
  <c r="T195" i="3"/>
  <c r="X195" i="3"/>
  <c r="U195" i="3"/>
  <c r="Y195" i="3" s="1"/>
  <c r="L192" i="10" s="1"/>
  <c r="V195" i="3"/>
  <c r="Z195" i="3" s="1"/>
  <c r="M192" i="10" s="1"/>
  <c r="W195" i="3"/>
  <c r="P196" i="3"/>
  <c r="J193" i="10" s="1"/>
  <c r="E193" i="10"/>
  <c r="M196" i="3"/>
  <c r="F193" i="10" s="1"/>
  <c r="N196" i="3"/>
  <c r="G193" i="10" s="1"/>
  <c r="H199" i="3"/>
  <c r="I199" i="3" s="1"/>
  <c r="D196" i="10"/>
  <c r="AW200" i="3"/>
  <c r="F201" i="3"/>
  <c r="G200" i="3"/>
  <c r="BB200" i="3"/>
  <c r="AU200" i="3"/>
  <c r="AV200" i="3" s="1"/>
  <c r="C197" i="10" s="1"/>
  <c r="AN195" i="3"/>
  <c r="V192" i="10" s="1"/>
  <c r="AM195" i="3"/>
  <c r="U192" i="10" s="1"/>
  <c r="AL195" i="3"/>
  <c r="AK195" i="3"/>
  <c r="O197" i="3"/>
  <c r="K197" i="3"/>
  <c r="L197" i="3" s="1"/>
  <c r="AZ195" i="3" l="1"/>
  <c r="R192" i="10" s="1"/>
  <c r="AY195" i="3"/>
  <c r="Q192" i="10" s="1"/>
  <c r="P192" i="10"/>
  <c r="AQ196" i="3"/>
  <c r="AR196" i="3"/>
  <c r="AT196" i="3"/>
  <c r="X193" i="10" s="1"/>
  <c r="AS196" i="3"/>
  <c r="W193" i="10" s="1"/>
  <c r="O198" i="3"/>
  <c r="K198" i="3"/>
  <c r="L198" i="3" s="1"/>
  <c r="AM196" i="3"/>
  <c r="U193" i="10" s="1"/>
  <c r="AL196" i="3"/>
  <c r="AK196" i="3"/>
  <c r="AN196" i="3"/>
  <c r="V193" i="10" s="1"/>
  <c r="AX200" i="3"/>
  <c r="I197" i="10"/>
  <c r="U196" i="3"/>
  <c r="Y196" i="3" s="1"/>
  <c r="L193" i="10" s="1"/>
  <c r="X196" i="3"/>
  <c r="T196" i="3"/>
  <c r="V196" i="3"/>
  <c r="Z196" i="3" s="1"/>
  <c r="M193" i="10" s="1"/>
  <c r="W196" i="3"/>
  <c r="H200" i="3"/>
  <c r="I200" i="3" s="1"/>
  <c r="D197" i="10"/>
  <c r="BB201" i="3"/>
  <c r="AU201" i="3"/>
  <c r="AV201" i="3" s="1"/>
  <c r="C198" i="10" s="1"/>
  <c r="AW201" i="3"/>
  <c r="F202" i="3"/>
  <c r="G201" i="3"/>
  <c r="AE196" i="3"/>
  <c r="AF196" i="3"/>
  <c r="AH196" i="3"/>
  <c r="T193" i="10" s="1"/>
  <c r="AG196" i="3"/>
  <c r="S193" i="10" s="1"/>
  <c r="E194" i="10"/>
  <c r="N197" i="3"/>
  <c r="G194" i="10" s="1"/>
  <c r="P197" i="3"/>
  <c r="J194" i="10" s="1"/>
  <c r="M197" i="3"/>
  <c r="F194" i="10" s="1"/>
  <c r="R197" i="3"/>
  <c r="S197" i="3" s="1"/>
  <c r="AB197" i="3"/>
  <c r="O194" i="10" s="1"/>
  <c r="AI197" i="3"/>
  <c r="AJ197" i="3" s="1"/>
  <c r="AA197" i="3"/>
  <c r="N194" i="10" s="1"/>
  <c r="AO197" i="3"/>
  <c r="AP197" i="3" s="1"/>
  <c r="H194" i="10"/>
  <c r="Q197" i="3"/>
  <c r="K194" i="10" s="1"/>
  <c r="AC197" i="3"/>
  <c r="AD197" i="3" s="1"/>
  <c r="J199" i="3"/>
  <c r="Q198" i="3" l="1"/>
  <c r="K195" i="10" s="1"/>
  <c r="AC198" i="3"/>
  <c r="AD198" i="3" s="1"/>
  <c r="R198" i="3"/>
  <c r="S198" i="3" s="1"/>
  <c r="AB198" i="3"/>
  <c r="O195" i="10" s="1"/>
  <c r="AI198" i="3"/>
  <c r="AJ198" i="3" s="1"/>
  <c r="AA198" i="3"/>
  <c r="N195" i="10" s="1"/>
  <c r="AO198" i="3"/>
  <c r="AP198" i="3" s="1"/>
  <c r="H195" i="10"/>
  <c r="J200" i="3"/>
  <c r="W197" i="3"/>
  <c r="T197" i="3"/>
  <c r="X197" i="3"/>
  <c r="U197" i="3"/>
  <c r="Y197" i="3" s="1"/>
  <c r="L194" i="10" s="1"/>
  <c r="V197" i="3"/>
  <c r="Z197" i="3" s="1"/>
  <c r="M194" i="10" s="1"/>
  <c r="D198" i="10"/>
  <c r="H201" i="3"/>
  <c r="I201" i="3" s="1"/>
  <c r="AN197" i="3"/>
  <c r="V194" i="10" s="1"/>
  <c r="AM197" i="3"/>
  <c r="U194" i="10" s="1"/>
  <c r="AL197" i="3"/>
  <c r="AK197" i="3"/>
  <c r="O199" i="3"/>
  <c r="K199" i="3"/>
  <c r="L199" i="3" s="1"/>
  <c r="AW202" i="3"/>
  <c r="F203" i="3"/>
  <c r="G202" i="3"/>
  <c r="BB202" i="3"/>
  <c r="AU202" i="3"/>
  <c r="AV202" i="3" s="1"/>
  <c r="C199" i="10" s="1"/>
  <c r="P193" i="10"/>
  <c r="AZ196" i="3"/>
  <c r="R193" i="10" s="1"/>
  <c r="AY196" i="3"/>
  <c r="Q193" i="10" s="1"/>
  <c r="AS197" i="3"/>
  <c r="W194" i="10" s="1"/>
  <c r="AT197" i="3"/>
  <c r="X194" i="10" s="1"/>
  <c r="AQ197" i="3"/>
  <c r="AR197" i="3"/>
  <c r="AF197" i="3"/>
  <c r="AG197" i="3"/>
  <c r="S194" i="10" s="1"/>
  <c r="AH197" i="3"/>
  <c r="T194" i="10" s="1"/>
  <c r="AE197" i="3"/>
  <c r="AX201" i="3"/>
  <c r="I198" i="10"/>
  <c r="N198" i="3"/>
  <c r="G195" i="10" s="1"/>
  <c r="P198" i="3"/>
  <c r="J195" i="10" s="1"/>
  <c r="E195" i="10"/>
  <c r="M198" i="3"/>
  <c r="F195" i="10" s="1"/>
  <c r="AX202" i="3" l="1"/>
  <c r="I199" i="10"/>
  <c r="AS198" i="3"/>
  <c r="W195" i="10" s="1"/>
  <c r="AQ198" i="3"/>
  <c r="AR198" i="3"/>
  <c r="AT198" i="3"/>
  <c r="X195" i="10" s="1"/>
  <c r="AL198" i="3"/>
  <c r="AK198" i="3"/>
  <c r="AN198" i="3"/>
  <c r="V195" i="10" s="1"/>
  <c r="AM198" i="3"/>
  <c r="U195" i="10" s="1"/>
  <c r="Q199" i="3"/>
  <c r="K196" i="10" s="1"/>
  <c r="AO199" i="3"/>
  <c r="AP199" i="3" s="1"/>
  <c r="R199" i="3"/>
  <c r="S199" i="3" s="1"/>
  <c r="AB199" i="3"/>
  <c r="O196" i="10" s="1"/>
  <c r="AI199" i="3"/>
  <c r="AJ199" i="3" s="1"/>
  <c r="AA199" i="3"/>
  <c r="N196" i="10" s="1"/>
  <c r="AC199" i="3"/>
  <c r="AD199" i="3" s="1"/>
  <c r="H196" i="10"/>
  <c r="V198" i="3"/>
  <c r="Z198" i="3" s="1"/>
  <c r="M195" i="10" s="1"/>
  <c r="W198" i="3"/>
  <c r="T198" i="3"/>
  <c r="X198" i="3"/>
  <c r="U198" i="3"/>
  <c r="Y198" i="3" s="1"/>
  <c r="L195" i="10" s="1"/>
  <c r="P199" i="3"/>
  <c r="J196" i="10" s="1"/>
  <c r="M199" i="3"/>
  <c r="F196" i="10" s="1"/>
  <c r="E196" i="10"/>
  <c r="N199" i="3"/>
  <c r="G196" i="10" s="1"/>
  <c r="D199" i="10"/>
  <c r="H202" i="3"/>
  <c r="I202" i="3" s="1"/>
  <c r="O200" i="3"/>
  <c r="K200" i="3"/>
  <c r="L200" i="3" s="1"/>
  <c r="AH198" i="3"/>
  <c r="T195" i="10" s="1"/>
  <c r="AG198" i="3"/>
  <c r="S195" i="10" s="1"/>
  <c r="AE198" i="3"/>
  <c r="AF198" i="3"/>
  <c r="AZ197" i="3"/>
  <c r="R194" i="10" s="1"/>
  <c r="AY197" i="3"/>
  <c r="Q194" i="10" s="1"/>
  <c r="P194" i="10"/>
  <c r="AW203" i="3"/>
  <c r="F204" i="3"/>
  <c r="G203" i="3"/>
  <c r="BB203" i="3"/>
  <c r="AU203" i="3"/>
  <c r="AV203" i="3" s="1"/>
  <c r="C200" i="10" s="1"/>
  <c r="J201" i="3"/>
  <c r="AK199" i="3" l="1"/>
  <c r="AN199" i="3"/>
  <c r="V196" i="10" s="1"/>
  <c r="AM199" i="3"/>
  <c r="U196" i="10" s="1"/>
  <c r="AL199" i="3"/>
  <c r="AW204" i="3"/>
  <c r="F205" i="3"/>
  <c r="G204" i="3"/>
  <c r="BB204" i="3"/>
  <c r="AU204" i="3"/>
  <c r="AV204" i="3" s="1"/>
  <c r="C201" i="10" s="1"/>
  <c r="P200" i="3"/>
  <c r="J197" i="10" s="1"/>
  <c r="E197" i="10"/>
  <c r="M200" i="3"/>
  <c r="F197" i="10" s="1"/>
  <c r="N200" i="3"/>
  <c r="G197" i="10" s="1"/>
  <c r="AO200" i="3"/>
  <c r="AP200" i="3" s="1"/>
  <c r="AA200" i="3"/>
  <c r="N197" i="10" s="1"/>
  <c r="AC200" i="3"/>
  <c r="AD200" i="3" s="1"/>
  <c r="H197" i="10"/>
  <c r="Q200" i="3"/>
  <c r="K197" i="10" s="1"/>
  <c r="AI200" i="3"/>
  <c r="AJ200" i="3" s="1"/>
  <c r="R200" i="3"/>
  <c r="S200" i="3" s="1"/>
  <c r="AB200" i="3"/>
  <c r="O197" i="10" s="1"/>
  <c r="J202" i="3"/>
  <c r="AY198" i="3"/>
  <c r="Q195" i="10" s="1"/>
  <c r="P195" i="10"/>
  <c r="AZ198" i="3"/>
  <c r="R195" i="10" s="1"/>
  <c r="W199" i="3"/>
  <c r="T199" i="3"/>
  <c r="X199" i="3"/>
  <c r="U199" i="3"/>
  <c r="Y199" i="3" s="1"/>
  <c r="L196" i="10" s="1"/>
  <c r="V199" i="3"/>
  <c r="Z199" i="3" s="1"/>
  <c r="M196" i="10" s="1"/>
  <c r="AT199" i="3"/>
  <c r="X196" i="10" s="1"/>
  <c r="AS199" i="3"/>
  <c r="W196" i="10" s="1"/>
  <c r="AQ199" i="3"/>
  <c r="AR199" i="3"/>
  <c r="AX203" i="3"/>
  <c r="I200" i="10"/>
  <c r="O201" i="3"/>
  <c r="K201" i="3"/>
  <c r="L201" i="3" s="1"/>
  <c r="D200" i="10"/>
  <c r="H203" i="3"/>
  <c r="I203" i="3" s="1"/>
  <c r="AE199" i="3"/>
  <c r="AF199" i="3"/>
  <c r="AH199" i="3"/>
  <c r="T196" i="10" s="1"/>
  <c r="AG199" i="3"/>
  <c r="S196" i="10" s="1"/>
  <c r="D201" i="10" l="1"/>
  <c r="H204" i="3"/>
  <c r="I204" i="3" s="1"/>
  <c r="O202" i="3"/>
  <c r="K202" i="3"/>
  <c r="L202" i="3" s="1"/>
  <c r="AT200" i="3"/>
  <c r="X197" i="10" s="1"/>
  <c r="AS200" i="3"/>
  <c r="W197" i="10" s="1"/>
  <c r="AQ200" i="3"/>
  <c r="AR200" i="3"/>
  <c r="AW205" i="3"/>
  <c r="F206" i="3"/>
  <c r="G205" i="3"/>
  <c r="BB205" i="3"/>
  <c r="AU205" i="3"/>
  <c r="AV205" i="3" s="1"/>
  <c r="C202" i="10" s="1"/>
  <c r="P201" i="3"/>
  <c r="J198" i="10" s="1"/>
  <c r="M201" i="3"/>
  <c r="F198" i="10" s="1"/>
  <c r="E198" i="10"/>
  <c r="N201" i="3"/>
  <c r="G198" i="10" s="1"/>
  <c r="I201" i="10"/>
  <c r="AX204" i="3"/>
  <c r="AM200" i="3"/>
  <c r="U197" i="10" s="1"/>
  <c r="AL200" i="3"/>
  <c r="AK200" i="3"/>
  <c r="AN200" i="3"/>
  <c r="V197" i="10" s="1"/>
  <c r="AE200" i="3"/>
  <c r="AF200" i="3"/>
  <c r="AH200" i="3"/>
  <c r="T197" i="10" s="1"/>
  <c r="AG200" i="3"/>
  <c r="S197" i="10" s="1"/>
  <c r="R201" i="3"/>
  <c r="S201" i="3" s="1"/>
  <c r="AB201" i="3"/>
  <c r="O198" i="10" s="1"/>
  <c r="AO201" i="3"/>
  <c r="AP201" i="3" s="1"/>
  <c r="AA201" i="3"/>
  <c r="N198" i="10" s="1"/>
  <c r="AC201" i="3"/>
  <c r="AD201" i="3" s="1"/>
  <c r="H198" i="10"/>
  <c r="Q201" i="3"/>
  <c r="K198" i="10" s="1"/>
  <c r="AI201" i="3"/>
  <c r="AJ201" i="3" s="1"/>
  <c r="V200" i="3"/>
  <c r="Z200" i="3" s="1"/>
  <c r="M197" i="10" s="1"/>
  <c r="W200" i="3"/>
  <c r="T200" i="3"/>
  <c r="X200" i="3"/>
  <c r="U200" i="3"/>
  <c r="Y200" i="3" s="1"/>
  <c r="L197" i="10" s="1"/>
  <c r="AZ199" i="3"/>
  <c r="R196" i="10" s="1"/>
  <c r="AY199" i="3"/>
  <c r="Q196" i="10" s="1"/>
  <c r="P196" i="10"/>
  <c r="J203" i="3"/>
  <c r="AG201" i="3" l="1"/>
  <c r="S198" i="10" s="1"/>
  <c r="AE201" i="3"/>
  <c r="AF201" i="3"/>
  <c r="AH201" i="3"/>
  <c r="T198" i="10" s="1"/>
  <c r="P197" i="10"/>
  <c r="AZ200" i="3"/>
  <c r="R197" i="10" s="1"/>
  <c r="AY200" i="3"/>
  <c r="Q197" i="10" s="1"/>
  <c r="AR201" i="3"/>
  <c r="AT201" i="3"/>
  <c r="X198" i="10" s="1"/>
  <c r="AS201" i="3"/>
  <c r="W198" i="10" s="1"/>
  <c r="AQ201" i="3"/>
  <c r="M202" i="3"/>
  <c r="F199" i="10" s="1"/>
  <c r="N202" i="3"/>
  <c r="G199" i="10" s="1"/>
  <c r="P202" i="3"/>
  <c r="J199" i="10" s="1"/>
  <c r="E199" i="10"/>
  <c r="H205" i="3"/>
  <c r="I205" i="3" s="1"/>
  <c r="D202" i="10"/>
  <c r="AI202" i="3"/>
  <c r="AJ202" i="3" s="1"/>
  <c r="R202" i="3"/>
  <c r="S202" i="3" s="1"/>
  <c r="AB202" i="3"/>
  <c r="O199" i="10" s="1"/>
  <c r="AO202" i="3"/>
  <c r="AP202" i="3" s="1"/>
  <c r="AA202" i="3"/>
  <c r="N199" i="10" s="1"/>
  <c r="AC202" i="3"/>
  <c r="AD202" i="3" s="1"/>
  <c r="H199" i="10"/>
  <c r="Q202" i="3"/>
  <c r="K199" i="10" s="1"/>
  <c r="W201" i="3"/>
  <c r="T201" i="3"/>
  <c r="X201" i="3"/>
  <c r="U201" i="3"/>
  <c r="Y201" i="3" s="1"/>
  <c r="L198" i="10" s="1"/>
  <c r="V201" i="3"/>
  <c r="Z201" i="3" s="1"/>
  <c r="M198" i="10" s="1"/>
  <c r="AL201" i="3"/>
  <c r="AK201" i="3"/>
  <c r="AM201" i="3"/>
  <c r="U198" i="10" s="1"/>
  <c r="AN201" i="3"/>
  <c r="V198" i="10" s="1"/>
  <c r="AW206" i="3"/>
  <c r="F207" i="3"/>
  <c r="G206" i="3"/>
  <c r="BB206" i="3"/>
  <c r="AU206" i="3"/>
  <c r="AV206" i="3" s="1"/>
  <c r="C203" i="10" s="1"/>
  <c r="J204" i="3"/>
  <c r="O203" i="3"/>
  <c r="K203" i="3"/>
  <c r="L203" i="3" s="1"/>
  <c r="AX205" i="3"/>
  <c r="I202" i="10"/>
  <c r="J205" i="3" l="1"/>
  <c r="AH202" i="3"/>
  <c r="T199" i="10" s="1"/>
  <c r="AG202" i="3"/>
  <c r="S199" i="10" s="1"/>
  <c r="AE202" i="3"/>
  <c r="AF202" i="3"/>
  <c r="D203" i="10"/>
  <c r="H206" i="3"/>
  <c r="I206" i="3" s="1"/>
  <c r="AT202" i="3"/>
  <c r="X199" i="10" s="1"/>
  <c r="AS202" i="3"/>
  <c r="W199" i="10" s="1"/>
  <c r="AQ202" i="3"/>
  <c r="AR202" i="3"/>
  <c r="AX206" i="3"/>
  <c r="I203" i="10"/>
  <c r="AZ201" i="3"/>
  <c r="R198" i="10" s="1"/>
  <c r="AY201" i="3"/>
  <c r="Q198" i="10" s="1"/>
  <c r="P198" i="10"/>
  <c r="U202" i="3"/>
  <c r="Y202" i="3" s="1"/>
  <c r="L199" i="10" s="1"/>
  <c r="V202" i="3"/>
  <c r="Z202" i="3" s="1"/>
  <c r="M199" i="10" s="1"/>
  <c r="W202" i="3"/>
  <c r="T202" i="3"/>
  <c r="X202" i="3"/>
  <c r="R203" i="3"/>
  <c r="S203" i="3" s="1"/>
  <c r="AB203" i="3"/>
  <c r="O200" i="10" s="1"/>
  <c r="AO203" i="3"/>
  <c r="AP203" i="3" s="1"/>
  <c r="AA203" i="3"/>
  <c r="N200" i="10" s="1"/>
  <c r="AC203" i="3"/>
  <c r="AD203" i="3" s="1"/>
  <c r="H200" i="10"/>
  <c r="Q203" i="3"/>
  <c r="K200" i="10" s="1"/>
  <c r="AI203" i="3"/>
  <c r="AJ203" i="3" s="1"/>
  <c r="AN202" i="3"/>
  <c r="V199" i="10" s="1"/>
  <c r="AM202" i="3"/>
  <c r="U199" i="10" s="1"/>
  <c r="AL202" i="3"/>
  <c r="AK202" i="3"/>
  <c r="AW207" i="3"/>
  <c r="F208" i="3"/>
  <c r="G207" i="3"/>
  <c r="BB207" i="3"/>
  <c r="AU207" i="3"/>
  <c r="AV207" i="3" s="1"/>
  <c r="C204" i="10" s="1"/>
  <c r="P203" i="3"/>
  <c r="J200" i="10" s="1"/>
  <c r="M203" i="3"/>
  <c r="F200" i="10" s="1"/>
  <c r="E200" i="10"/>
  <c r="N203" i="3"/>
  <c r="G200" i="10" s="1"/>
  <c r="O204" i="3"/>
  <c r="K204" i="3"/>
  <c r="L204" i="3" s="1"/>
  <c r="J206" i="3" l="1"/>
  <c r="V203" i="3"/>
  <c r="Z203" i="3" s="1"/>
  <c r="M200" i="10" s="1"/>
  <c r="W203" i="3"/>
  <c r="T203" i="3"/>
  <c r="X203" i="3"/>
  <c r="U203" i="3"/>
  <c r="Y203" i="3" s="1"/>
  <c r="L200" i="10" s="1"/>
  <c r="AN203" i="3"/>
  <c r="V200" i="10" s="1"/>
  <c r="AM203" i="3"/>
  <c r="U200" i="10" s="1"/>
  <c r="AL203" i="3"/>
  <c r="AK203" i="3"/>
  <c r="M204" i="3"/>
  <c r="F201" i="10" s="1"/>
  <c r="N204" i="3"/>
  <c r="G201" i="10" s="1"/>
  <c r="P204" i="3"/>
  <c r="J201" i="10" s="1"/>
  <c r="E201" i="10"/>
  <c r="P199" i="10"/>
  <c r="AZ202" i="3"/>
  <c r="R199" i="10" s="1"/>
  <c r="AY202" i="3"/>
  <c r="Q199" i="10" s="1"/>
  <c r="AH203" i="3"/>
  <c r="T200" i="10" s="1"/>
  <c r="AG203" i="3"/>
  <c r="S200" i="10" s="1"/>
  <c r="AE203" i="3"/>
  <c r="AF203" i="3"/>
  <c r="AO204" i="3"/>
  <c r="AP204" i="3" s="1"/>
  <c r="H201" i="10"/>
  <c r="Q204" i="3"/>
  <c r="K201" i="10" s="1"/>
  <c r="AC204" i="3"/>
  <c r="AD204" i="3" s="1"/>
  <c r="R204" i="3"/>
  <c r="S204" i="3" s="1"/>
  <c r="AB204" i="3"/>
  <c r="O201" i="10" s="1"/>
  <c r="AI204" i="3"/>
  <c r="AJ204" i="3" s="1"/>
  <c r="AA204" i="3"/>
  <c r="N201" i="10" s="1"/>
  <c r="F209" i="3"/>
  <c r="G208" i="3"/>
  <c r="BB208" i="3"/>
  <c r="AU208" i="3"/>
  <c r="AV208" i="3" s="1"/>
  <c r="C205" i="10" s="1"/>
  <c r="AW208" i="3"/>
  <c r="O205" i="3"/>
  <c r="K205" i="3"/>
  <c r="L205" i="3" s="1"/>
  <c r="D204" i="10"/>
  <c r="H207" i="3"/>
  <c r="I207" i="3" s="1"/>
  <c r="I204" i="10"/>
  <c r="AX207" i="3"/>
  <c r="AS203" i="3"/>
  <c r="W200" i="10" s="1"/>
  <c r="AQ203" i="3"/>
  <c r="AR203" i="3"/>
  <c r="AT203" i="3"/>
  <c r="X200" i="10" s="1"/>
  <c r="AT204" i="3" l="1"/>
  <c r="X201" i="10" s="1"/>
  <c r="AS204" i="3"/>
  <c r="W201" i="10" s="1"/>
  <c r="AQ204" i="3"/>
  <c r="AR204" i="3"/>
  <c r="J207" i="3"/>
  <c r="AU209" i="3"/>
  <c r="AV209" i="3" s="1"/>
  <c r="C206" i="10" s="1"/>
  <c r="AW209" i="3"/>
  <c r="F210" i="3"/>
  <c r="G209" i="3"/>
  <c r="BB209" i="3"/>
  <c r="H208" i="3"/>
  <c r="I208" i="3" s="1"/>
  <c r="D205" i="10"/>
  <c r="E202" i="10"/>
  <c r="N205" i="3"/>
  <c r="G202" i="10" s="1"/>
  <c r="P205" i="3"/>
  <c r="J202" i="10" s="1"/>
  <c r="M205" i="3"/>
  <c r="F202" i="10" s="1"/>
  <c r="AL204" i="3"/>
  <c r="AK204" i="3"/>
  <c r="AN204" i="3"/>
  <c r="V201" i="10" s="1"/>
  <c r="AM204" i="3"/>
  <c r="U201" i="10" s="1"/>
  <c r="AZ203" i="3"/>
  <c r="R200" i="10" s="1"/>
  <c r="AY203" i="3"/>
  <c r="Q200" i="10" s="1"/>
  <c r="P200" i="10"/>
  <c r="AO205" i="3"/>
  <c r="AP205" i="3" s="1"/>
  <c r="H202" i="10"/>
  <c r="Q205" i="3"/>
  <c r="K202" i="10" s="1"/>
  <c r="AC205" i="3"/>
  <c r="AD205" i="3" s="1"/>
  <c r="R205" i="3"/>
  <c r="S205" i="3" s="1"/>
  <c r="AB205" i="3"/>
  <c r="O202" i="10" s="1"/>
  <c r="AI205" i="3"/>
  <c r="AJ205" i="3" s="1"/>
  <c r="AA205" i="3"/>
  <c r="N202" i="10" s="1"/>
  <c r="AX208" i="3"/>
  <c r="I205" i="10"/>
  <c r="U204" i="3"/>
  <c r="Y204" i="3" s="1"/>
  <c r="L201" i="10" s="1"/>
  <c r="V204" i="3"/>
  <c r="Z204" i="3" s="1"/>
  <c r="M201" i="10" s="1"/>
  <c r="W204" i="3"/>
  <c r="T204" i="3"/>
  <c r="X204" i="3"/>
  <c r="AF204" i="3"/>
  <c r="AH204" i="3"/>
  <c r="T201" i="10" s="1"/>
  <c r="AG204" i="3"/>
  <c r="S201" i="10" s="1"/>
  <c r="AE204" i="3"/>
  <c r="O206" i="3"/>
  <c r="K206" i="3"/>
  <c r="L206" i="3" s="1"/>
  <c r="AX209" i="3" l="1"/>
  <c r="I206" i="10"/>
  <c r="AM205" i="3"/>
  <c r="U202" i="10" s="1"/>
  <c r="AL205" i="3"/>
  <c r="AK205" i="3"/>
  <c r="AN205" i="3"/>
  <c r="V202" i="10" s="1"/>
  <c r="AZ204" i="3"/>
  <c r="R201" i="10" s="1"/>
  <c r="AY204" i="3"/>
  <c r="Q201" i="10" s="1"/>
  <c r="P201" i="10"/>
  <c r="M206" i="3"/>
  <c r="F203" i="10" s="1"/>
  <c r="N206" i="3"/>
  <c r="G203" i="10" s="1"/>
  <c r="P206" i="3"/>
  <c r="J203" i="10" s="1"/>
  <c r="E203" i="10"/>
  <c r="W205" i="3"/>
  <c r="T205" i="3"/>
  <c r="X205" i="3"/>
  <c r="U205" i="3"/>
  <c r="Y205" i="3" s="1"/>
  <c r="L202" i="10" s="1"/>
  <c r="V205" i="3"/>
  <c r="Z205" i="3" s="1"/>
  <c r="M202" i="10" s="1"/>
  <c r="O207" i="3"/>
  <c r="K207" i="3"/>
  <c r="L207" i="3" s="1"/>
  <c r="J208" i="3"/>
  <c r="AO206" i="3"/>
  <c r="AP206" i="3" s="1"/>
  <c r="H203" i="10"/>
  <c r="Q206" i="3"/>
  <c r="K203" i="10" s="1"/>
  <c r="AC206" i="3"/>
  <c r="AD206" i="3" s="1"/>
  <c r="R206" i="3"/>
  <c r="S206" i="3" s="1"/>
  <c r="AB206" i="3"/>
  <c r="O203" i="10" s="1"/>
  <c r="AI206" i="3"/>
  <c r="AJ206" i="3" s="1"/>
  <c r="AA206" i="3"/>
  <c r="N203" i="10" s="1"/>
  <c r="H209" i="3"/>
  <c r="I209" i="3" s="1"/>
  <c r="D206" i="10"/>
  <c r="AG205" i="3"/>
  <c r="S202" i="10" s="1"/>
  <c r="AH205" i="3"/>
  <c r="T202" i="10" s="1"/>
  <c r="AE205" i="3"/>
  <c r="AF205" i="3"/>
  <c r="AS205" i="3"/>
  <c r="W202" i="10" s="1"/>
  <c r="AT205" i="3"/>
  <c r="X202" i="10" s="1"/>
  <c r="AQ205" i="3"/>
  <c r="AR205" i="3"/>
  <c r="AU210" i="3"/>
  <c r="AV210" i="3" s="1"/>
  <c r="C207" i="10" s="1"/>
  <c r="AW210" i="3"/>
  <c r="F211" i="3"/>
  <c r="G210" i="3"/>
  <c r="BB210" i="3"/>
  <c r="AT206" i="3" l="1"/>
  <c r="X203" i="10" s="1"/>
  <c r="AS206" i="3"/>
  <c r="W203" i="10" s="1"/>
  <c r="AQ206" i="3"/>
  <c r="AR206" i="3"/>
  <c r="AZ205" i="3"/>
  <c r="R202" i="10" s="1"/>
  <c r="AY205" i="3"/>
  <c r="Q202" i="10" s="1"/>
  <c r="P202" i="10"/>
  <c r="AN206" i="3"/>
  <c r="V203" i="10" s="1"/>
  <c r="AM206" i="3"/>
  <c r="U203" i="10" s="1"/>
  <c r="AL206" i="3"/>
  <c r="AK206" i="3"/>
  <c r="O208" i="3"/>
  <c r="K208" i="3"/>
  <c r="L208" i="3" s="1"/>
  <c r="D207" i="10"/>
  <c r="H210" i="3"/>
  <c r="I210" i="3" s="1"/>
  <c r="P207" i="3"/>
  <c r="J204" i="10" s="1"/>
  <c r="M207" i="3"/>
  <c r="F204" i="10" s="1"/>
  <c r="E204" i="10"/>
  <c r="N207" i="3"/>
  <c r="G204" i="10" s="1"/>
  <c r="F212" i="3"/>
  <c r="G211" i="3"/>
  <c r="BB211" i="3"/>
  <c r="AU211" i="3"/>
  <c r="AV211" i="3" s="1"/>
  <c r="C208" i="10" s="1"/>
  <c r="AW211" i="3"/>
  <c r="V206" i="3"/>
  <c r="Z206" i="3" s="1"/>
  <c r="M203" i="10" s="1"/>
  <c r="W206" i="3"/>
  <c r="T206" i="3"/>
  <c r="X206" i="3"/>
  <c r="U206" i="3"/>
  <c r="Y206" i="3" s="1"/>
  <c r="L203" i="10" s="1"/>
  <c r="R207" i="3"/>
  <c r="S207" i="3" s="1"/>
  <c r="AB207" i="3"/>
  <c r="O204" i="10" s="1"/>
  <c r="AI207" i="3"/>
  <c r="AJ207" i="3" s="1"/>
  <c r="AA207" i="3"/>
  <c r="N204" i="10" s="1"/>
  <c r="AO207" i="3"/>
  <c r="AP207" i="3" s="1"/>
  <c r="H204" i="10"/>
  <c r="Q207" i="3"/>
  <c r="K204" i="10" s="1"/>
  <c r="AC207" i="3"/>
  <c r="AD207" i="3" s="1"/>
  <c r="AX210" i="3"/>
  <c r="I207" i="10"/>
  <c r="AH206" i="3"/>
  <c r="T203" i="10" s="1"/>
  <c r="AG206" i="3"/>
  <c r="S203" i="10" s="1"/>
  <c r="AE206" i="3"/>
  <c r="AF206" i="3"/>
  <c r="J209" i="3"/>
  <c r="J210" i="3" l="1"/>
  <c r="AG207" i="3"/>
  <c r="S204" i="10" s="1"/>
  <c r="AE207" i="3"/>
  <c r="AF207" i="3"/>
  <c r="AH207" i="3"/>
  <c r="T204" i="10" s="1"/>
  <c r="N208" i="3"/>
  <c r="G205" i="10" s="1"/>
  <c r="P208" i="3"/>
  <c r="J205" i="10" s="1"/>
  <c r="E205" i="10"/>
  <c r="M208" i="3"/>
  <c r="F205" i="10" s="1"/>
  <c r="AX211" i="3"/>
  <c r="I208" i="10"/>
  <c r="AO208" i="3"/>
  <c r="AP208" i="3" s="1"/>
  <c r="AA208" i="3"/>
  <c r="N205" i="10" s="1"/>
  <c r="AC208" i="3"/>
  <c r="AD208" i="3" s="1"/>
  <c r="H205" i="10"/>
  <c r="Q208" i="3"/>
  <c r="K205" i="10" s="1"/>
  <c r="AI208" i="3"/>
  <c r="AJ208" i="3" s="1"/>
  <c r="R208" i="3"/>
  <c r="S208" i="3" s="1"/>
  <c r="AB208" i="3"/>
  <c r="O205" i="10" s="1"/>
  <c r="H211" i="3"/>
  <c r="I211" i="3" s="1"/>
  <c r="D208" i="10"/>
  <c r="AW212" i="3"/>
  <c r="F213" i="3"/>
  <c r="G212" i="3"/>
  <c r="BB212" i="3"/>
  <c r="AU212" i="3"/>
  <c r="AV212" i="3" s="1"/>
  <c r="C209" i="10" s="1"/>
  <c r="AY206" i="3"/>
  <c r="Q203" i="10" s="1"/>
  <c r="P203" i="10"/>
  <c r="AZ206" i="3"/>
  <c r="R203" i="10" s="1"/>
  <c r="AL207" i="3"/>
  <c r="AK207" i="3"/>
  <c r="AN207" i="3"/>
  <c r="V204" i="10" s="1"/>
  <c r="AM207" i="3"/>
  <c r="U204" i="10" s="1"/>
  <c r="O209" i="3"/>
  <c r="K209" i="3"/>
  <c r="L209" i="3" s="1"/>
  <c r="AS207" i="3"/>
  <c r="W204" i="10" s="1"/>
  <c r="AQ207" i="3"/>
  <c r="AR207" i="3"/>
  <c r="AT207" i="3"/>
  <c r="X204" i="10" s="1"/>
  <c r="V207" i="3"/>
  <c r="Z207" i="3" s="1"/>
  <c r="M204" i="10" s="1"/>
  <c r="W207" i="3"/>
  <c r="T207" i="3"/>
  <c r="X207" i="3"/>
  <c r="U207" i="3"/>
  <c r="Y207" i="3" s="1"/>
  <c r="L204" i="10" s="1"/>
  <c r="AU213" i="3" l="1"/>
  <c r="AV213" i="3" s="1"/>
  <c r="C210" i="10" s="1"/>
  <c r="AW213" i="3"/>
  <c r="F214" i="3"/>
  <c r="G213" i="3"/>
  <c r="BB213" i="3"/>
  <c r="AX212" i="3"/>
  <c r="I209" i="10"/>
  <c r="AH208" i="3"/>
  <c r="T205" i="10" s="1"/>
  <c r="AG208" i="3"/>
  <c r="S205" i="10" s="1"/>
  <c r="AE208" i="3"/>
  <c r="AF208" i="3"/>
  <c r="J211" i="3"/>
  <c r="AQ208" i="3"/>
  <c r="AR208" i="3"/>
  <c r="AT208" i="3"/>
  <c r="X205" i="10" s="1"/>
  <c r="AS208" i="3"/>
  <c r="W205" i="10" s="1"/>
  <c r="T208" i="3"/>
  <c r="X208" i="3"/>
  <c r="U208" i="3"/>
  <c r="Y208" i="3" s="1"/>
  <c r="L205" i="10" s="1"/>
  <c r="V208" i="3"/>
  <c r="Z208" i="3" s="1"/>
  <c r="M205" i="10" s="1"/>
  <c r="W208" i="3"/>
  <c r="AZ207" i="3"/>
  <c r="R204" i="10" s="1"/>
  <c r="AY207" i="3"/>
  <c r="Q204" i="10" s="1"/>
  <c r="P204" i="10"/>
  <c r="AK208" i="3"/>
  <c r="AN208" i="3"/>
  <c r="V205" i="10" s="1"/>
  <c r="AM208" i="3"/>
  <c r="U205" i="10" s="1"/>
  <c r="AL208" i="3"/>
  <c r="K210" i="3"/>
  <c r="L210" i="3" s="1"/>
  <c r="O210" i="3"/>
  <c r="M209" i="3"/>
  <c r="F206" i="10" s="1"/>
  <c r="E206" i="10"/>
  <c r="N209" i="3"/>
  <c r="G206" i="10" s="1"/>
  <c r="P209" i="3"/>
  <c r="J206" i="10" s="1"/>
  <c r="AI209" i="3"/>
  <c r="AJ209" i="3" s="1"/>
  <c r="H206" i="10"/>
  <c r="R209" i="3"/>
  <c r="S209" i="3" s="1"/>
  <c r="AB209" i="3"/>
  <c r="O206" i="10" s="1"/>
  <c r="AO209" i="3"/>
  <c r="AP209" i="3" s="1"/>
  <c r="AA209" i="3"/>
  <c r="N206" i="10" s="1"/>
  <c r="AC209" i="3"/>
  <c r="AD209" i="3" s="1"/>
  <c r="Q209" i="3"/>
  <c r="K206" i="10" s="1"/>
  <c r="H212" i="3"/>
  <c r="I212" i="3" s="1"/>
  <c r="D209" i="10"/>
  <c r="AR209" i="3" l="1"/>
  <c r="AT209" i="3"/>
  <c r="X206" i="10" s="1"/>
  <c r="AS209" i="3"/>
  <c r="W206" i="10" s="1"/>
  <c r="AQ209" i="3"/>
  <c r="AO210" i="3"/>
  <c r="AP210" i="3" s="1"/>
  <c r="AA210" i="3"/>
  <c r="N207" i="10" s="1"/>
  <c r="Q210" i="3"/>
  <c r="K207" i="10" s="1"/>
  <c r="AI210" i="3"/>
  <c r="AJ210" i="3" s="1"/>
  <c r="R210" i="3"/>
  <c r="S210" i="3" s="1"/>
  <c r="AC210" i="3"/>
  <c r="AD210" i="3" s="1"/>
  <c r="AB210" i="3"/>
  <c r="O207" i="10" s="1"/>
  <c r="H207" i="10"/>
  <c r="P210" i="3"/>
  <c r="J207" i="10" s="1"/>
  <c r="E207" i="10"/>
  <c r="M210" i="3"/>
  <c r="F207" i="10" s="1"/>
  <c r="N210" i="3"/>
  <c r="G207" i="10" s="1"/>
  <c r="K211" i="3"/>
  <c r="L211" i="3" s="1"/>
  <c r="O211" i="3"/>
  <c r="H213" i="3"/>
  <c r="I213" i="3" s="1"/>
  <c r="D210" i="10"/>
  <c r="BB214" i="3"/>
  <c r="AU214" i="3"/>
  <c r="AV214" i="3" s="1"/>
  <c r="C211" i="10" s="1"/>
  <c r="AW214" i="3"/>
  <c r="F215" i="3"/>
  <c r="G214" i="3"/>
  <c r="W209" i="3"/>
  <c r="U209" i="3"/>
  <c r="Y209" i="3" s="1"/>
  <c r="L206" i="10" s="1"/>
  <c r="T209" i="3"/>
  <c r="V209" i="3"/>
  <c r="Z209" i="3" s="1"/>
  <c r="M206" i="10" s="1"/>
  <c r="X209" i="3"/>
  <c r="AK209" i="3"/>
  <c r="AM209" i="3"/>
  <c r="U206" i="10" s="1"/>
  <c r="AN209" i="3"/>
  <c r="V206" i="10" s="1"/>
  <c r="AL209" i="3"/>
  <c r="AH209" i="3"/>
  <c r="T206" i="10" s="1"/>
  <c r="AE209" i="3"/>
  <c r="AF209" i="3"/>
  <c r="AG209" i="3"/>
  <c r="S206" i="10" s="1"/>
  <c r="P205" i="10"/>
  <c r="AZ208" i="3"/>
  <c r="R205" i="10" s="1"/>
  <c r="AY208" i="3"/>
  <c r="Q205" i="10" s="1"/>
  <c r="AX213" i="3"/>
  <c r="I210" i="10"/>
  <c r="J212" i="3"/>
  <c r="AM210" i="3" l="1"/>
  <c r="U207" i="10" s="1"/>
  <c r="AK210" i="3"/>
  <c r="AL210" i="3"/>
  <c r="AN210" i="3"/>
  <c r="V207" i="10" s="1"/>
  <c r="AX214" i="3"/>
  <c r="I211" i="10"/>
  <c r="AQ210" i="3"/>
  <c r="AR210" i="3"/>
  <c r="AT210" i="3"/>
  <c r="X207" i="10" s="1"/>
  <c r="AS210" i="3"/>
  <c r="W207" i="10" s="1"/>
  <c r="AY209" i="3"/>
  <c r="Q206" i="10" s="1"/>
  <c r="AZ209" i="3"/>
  <c r="R206" i="10" s="1"/>
  <c r="P206" i="10"/>
  <c r="J213" i="3"/>
  <c r="BB215" i="3"/>
  <c r="AU215" i="3"/>
  <c r="AV215" i="3" s="1"/>
  <c r="C212" i="10" s="1"/>
  <c r="G215" i="3"/>
  <c r="AW215" i="3"/>
  <c r="F216" i="3"/>
  <c r="AO211" i="3"/>
  <c r="AP211" i="3" s="1"/>
  <c r="AA211" i="3"/>
  <c r="N208" i="10" s="1"/>
  <c r="AC211" i="3"/>
  <c r="AD211" i="3" s="1"/>
  <c r="H208" i="10"/>
  <c r="Q211" i="3"/>
  <c r="K208" i="10" s="1"/>
  <c r="R211" i="3"/>
  <c r="S211" i="3" s="1"/>
  <c r="AI211" i="3"/>
  <c r="AJ211" i="3" s="1"/>
  <c r="AB211" i="3"/>
  <c r="O208" i="10" s="1"/>
  <c r="AG210" i="3"/>
  <c r="S207" i="10" s="1"/>
  <c r="AE210" i="3"/>
  <c r="AF210" i="3"/>
  <c r="AH210" i="3"/>
  <c r="T207" i="10" s="1"/>
  <c r="O212" i="3"/>
  <c r="K212" i="3"/>
  <c r="L212" i="3" s="1"/>
  <c r="H214" i="3"/>
  <c r="I214" i="3" s="1"/>
  <c r="D211" i="10"/>
  <c r="M211" i="3"/>
  <c r="F208" i="10" s="1"/>
  <c r="N211" i="3"/>
  <c r="G208" i="10" s="1"/>
  <c r="P211" i="3"/>
  <c r="J208" i="10" s="1"/>
  <c r="E208" i="10"/>
  <c r="V210" i="3"/>
  <c r="Z210" i="3" s="1"/>
  <c r="M207" i="10" s="1"/>
  <c r="W210" i="3"/>
  <c r="T210" i="3"/>
  <c r="X210" i="3"/>
  <c r="U210" i="3"/>
  <c r="Y210" i="3" s="1"/>
  <c r="L207" i="10" s="1"/>
  <c r="AG211" i="3" l="1"/>
  <c r="S208" i="10" s="1"/>
  <c r="AH211" i="3"/>
  <c r="T208" i="10" s="1"/>
  <c r="AE211" i="3"/>
  <c r="AF211" i="3"/>
  <c r="O213" i="3"/>
  <c r="K213" i="3"/>
  <c r="L213" i="3" s="1"/>
  <c r="AS211" i="3"/>
  <c r="W208" i="10" s="1"/>
  <c r="AR211" i="3"/>
  <c r="AT211" i="3"/>
  <c r="X208" i="10" s="1"/>
  <c r="AQ211" i="3"/>
  <c r="AM211" i="3"/>
  <c r="U208" i="10" s="1"/>
  <c r="AN211" i="3"/>
  <c r="V208" i="10" s="1"/>
  <c r="AL211" i="3"/>
  <c r="AK211" i="3"/>
  <c r="AX215" i="3"/>
  <c r="I212" i="10"/>
  <c r="J214" i="3"/>
  <c r="M212" i="3"/>
  <c r="F209" i="10" s="1"/>
  <c r="P212" i="3"/>
  <c r="J209" i="10" s="1"/>
  <c r="E209" i="10"/>
  <c r="N212" i="3"/>
  <c r="G209" i="10" s="1"/>
  <c r="U211" i="3"/>
  <c r="Y211" i="3" s="1"/>
  <c r="L208" i="10" s="1"/>
  <c r="V211" i="3"/>
  <c r="Z211" i="3" s="1"/>
  <c r="M208" i="10" s="1"/>
  <c r="T211" i="3"/>
  <c r="W211" i="3"/>
  <c r="X211" i="3"/>
  <c r="H215" i="3"/>
  <c r="I215" i="3" s="1"/>
  <c r="D212" i="10"/>
  <c r="AW216" i="3"/>
  <c r="F217" i="3"/>
  <c r="G216" i="3"/>
  <c r="BB216" i="3"/>
  <c r="AU216" i="3"/>
  <c r="AV216" i="3" s="1"/>
  <c r="C213" i="10" s="1"/>
  <c r="AZ210" i="3"/>
  <c r="R207" i="10" s="1"/>
  <c r="P207" i="10"/>
  <c r="AY210" i="3"/>
  <c r="Q207" i="10" s="1"/>
  <c r="AO212" i="3"/>
  <c r="AP212" i="3" s="1"/>
  <c r="AI212" i="3"/>
  <c r="AJ212" i="3" s="1"/>
  <c r="AA212" i="3"/>
  <c r="N209" i="10" s="1"/>
  <c r="Q212" i="3"/>
  <c r="K209" i="10" s="1"/>
  <c r="R212" i="3"/>
  <c r="S212" i="3" s="1"/>
  <c r="AC212" i="3"/>
  <c r="AD212" i="3" s="1"/>
  <c r="AB212" i="3"/>
  <c r="O209" i="10" s="1"/>
  <c r="H209" i="10"/>
  <c r="AX216" i="3" l="1"/>
  <c r="I213" i="10"/>
  <c r="P213" i="3"/>
  <c r="J210" i="10" s="1"/>
  <c r="E210" i="10"/>
  <c r="N213" i="3"/>
  <c r="G210" i="10" s="1"/>
  <c r="M213" i="3"/>
  <c r="F210" i="10" s="1"/>
  <c r="AS212" i="3"/>
  <c r="W209" i="10" s="1"/>
  <c r="AT212" i="3"/>
  <c r="X209" i="10" s="1"/>
  <c r="AQ212" i="3"/>
  <c r="AR212" i="3"/>
  <c r="AI213" i="3"/>
  <c r="AJ213" i="3" s="1"/>
  <c r="AO213" i="3"/>
  <c r="AP213" i="3" s="1"/>
  <c r="AA213" i="3"/>
  <c r="N210" i="10" s="1"/>
  <c r="H210" i="10"/>
  <c r="R213" i="3"/>
  <c r="S213" i="3" s="1"/>
  <c r="Q213" i="3"/>
  <c r="K210" i="10" s="1"/>
  <c r="AC213" i="3"/>
  <c r="AD213" i="3" s="1"/>
  <c r="AB213" i="3"/>
  <c r="O210" i="10" s="1"/>
  <c r="AE212" i="3"/>
  <c r="AF212" i="3"/>
  <c r="AH212" i="3"/>
  <c r="T209" i="10" s="1"/>
  <c r="AG212" i="3"/>
  <c r="S209" i="10" s="1"/>
  <c r="AN212" i="3"/>
  <c r="V209" i="10" s="1"/>
  <c r="AM212" i="3"/>
  <c r="U209" i="10" s="1"/>
  <c r="AL212" i="3"/>
  <c r="AK212" i="3"/>
  <c r="G217" i="3"/>
  <c r="BB217" i="3"/>
  <c r="AW217" i="3"/>
  <c r="F218" i="3"/>
  <c r="AU217" i="3"/>
  <c r="AV217" i="3" s="1"/>
  <c r="C214" i="10" s="1"/>
  <c r="J215" i="3"/>
  <c r="T212" i="3"/>
  <c r="X212" i="3"/>
  <c r="U212" i="3"/>
  <c r="Y212" i="3" s="1"/>
  <c r="L209" i="10" s="1"/>
  <c r="V212" i="3"/>
  <c r="Z212" i="3" s="1"/>
  <c r="M209" i="10" s="1"/>
  <c r="W212" i="3"/>
  <c r="H216" i="3"/>
  <c r="I216" i="3" s="1"/>
  <c r="D213" i="10"/>
  <c r="P208" i="10"/>
  <c r="AZ211" i="3"/>
  <c r="R208" i="10" s="1"/>
  <c r="AY211" i="3"/>
  <c r="Q208" i="10" s="1"/>
  <c r="O214" i="3"/>
  <c r="K214" i="3"/>
  <c r="L214" i="3" s="1"/>
  <c r="O215" i="3" l="1"/>
  <c r="K215" i="3"/>
  <c r="L215" i="3" s="1"/>
  <c r="J216" i="3"/>
  <c r="T213" i="3"/>
  <c r="X213" i="3"/>
  <c r="U213" i="3"/>
  <c r="Y213" i="3" s="1"/>
  <c r="L210" i="10" s="1"/>
  <c r="V213" i="3"/>
  <c r="Z213" i="3" s="1"/>
  <c r="M210" i="10" s="1"/>
  <c r="W213" i="3"/>
  <c r="F219" i="3"/>
  <c r="AW218" i="3"/>
  <c r="G218" i="3"/>
  <c r="BB218" i="3"/>
  <c r="AU218" i="3"/>
  <c r="AV218" i="3" s="1"/>
  <c r="C215" i="10" s="1"/>
  <c r="AX217" i="3"/>
  <c r="I214" i="10"/>
  <c r="AT213" i="3"/>
  <c r="X210" i="10" s="1"/>
  <c r="AS213" i="3"/>
  <c r="W210" i="10" s="1"/>
  <c r="AQ213" i="3"/>
  <c r="AR213" i="3"/>
  <c r="AN213" i="3"/>
  <c r="V210" i="10" s="1"/>
  <c r="AM213" i="3"/>
  <c r="U210" i="10" s="1"/>
  <c r="AL213" i="3"/>
  <c r="AK213" i="3"/>
  <c r="R214" i="3"/>
  <c r="S214" i="3" s="1"/>
  <c r="AB214" i="3"/>
  <c r="O211" i="10" s="1"/>
  <c r="AO214" i="3"/>
  <c r="AP214" i="3" s="1"/>
  <c r="AA214" i="3"/>
  <c r="N211" i="10" s="1"/>
  <c r="AC214" i="3"/>
  <c r="AD214" i="3" s="1"/>
  <c r="H211" i="10"/>
  <c r="Q214" i="3"/>
  <c r="K211" i="10" s="1"/>
  <c r="AI214" i="3"/>
  <c r="AJ214" i="3" s="1"/>
  <c r="D214" i="10"/>
  <c r="H217" i="3"/>
  <c r="I217" i="3" s="1"/>
  <c r="AY212" i="3"/>
  <c r="Q209" i="10" s="1"/>
  <c r="P209" i="10"/>
  <c r="AZ212" i="3"/>
  <c r="R209" i="10" s="1"/>
  <c r="M214" i="3"/>
  <c r="F211" i="10" s="1"/>
  <c r="N214" i="3"/>
  <c r="G211" i="10" s="1"/>
  <c r="P214" i="3"/>
  <c r="J211" i="10" s="1"/>
  <c r="E211" i="10"/>
  <c r="AE213" i="3"/>
  <c r="AF213" i="3"/>
  <c r="AH213" i="3"/>
  <c r="T210" i="10" s="1"/>
  <c r="AG213" i="3"/>
  <c r="S210" i="10" s="1"/>
  <c r="AY213" i="3" l="1"/>
  <c r="Q210" i="10" s="1"/>
  <c r="P210" i="10"/>
  <c r="AZ213" i="3"/>
  <c r="R210" i="10" s="1"/>
  <c r="H218" i="3"/>
  <c r="I218" i="3" s="1"/>
  <c r="D215" i="10"/>
  <c r="K216" i="3"/>
  <c r="L216" i="3" s="1"/>
  <c r="O216" i="3"/>
  <c r="AM214" i="3"/>
  <c r="U211" i="10" s="1"/>
  <c r="AN214" i="3"/>
  <c r="V211" i="10" s="1"/>
  <c r="AL214" i="3"/>
  <c r="AK214" i="3"/>
  <c r="AX218" i="3"/>
  <c r="I215" i="10"/>
  <c r="AG214" i="3"/>
  <c r="S211" i="10" s="1"/>
  <c r="AE214" i="3"/>
  <c r="AF214" i="3"/>
  <c r="AH214" i="3"/>
  <c r="T211" i="10" s="1"/>
  <c r="F220" i="3"/>
  <c r="AW219" i="3"/>
  <c r="G219" i="3"/>
  <c r="BB219" i="3"/>
  <c r="AU219" i="3"/>
  <c r="AV219" i="3" s="1"/>
  <c r="C216" i="10" s="1"/>
  <c r="M215" i="3"/>
  <c r="F212" i="10" s="1"/>
  <c r="E212" i="10"/>
  <c r="N215" i="3"/>
  <c r="G212" i="10" s="1"/>
  <c r="P215" i="3"/>
  <c r="J212" i="10" s="1"/>
  <c r="AQ214" i="3"/>
  <c r="AR214" i="3"/>
  <c r="AT214" i="3"/>
  <c r="X211" i="10" s="1"/>
  <c r="AS214" i="3"/>
  <c r="W211" i="10" s="1"/>
  <c r="J217" i="3"/>
  <c r="V214" i="3"/>
  <c r="Z214" i="3" s="1"/>
  <c r="M211" i="10" s="1"/>
  <c r="W214" i="3"/>
  <c r="T214" i="3"/>
  <c r="X214" i="3"/>
  <c r="U214" i="3"/>
  <c r="Y214" i="3" s="1"/>
  <c r="L211" i="10" s="1"/>
  <c r="AO215" i="3"/>
  <c r="AP215" i="3" s="1"/>
  <c r="AA215" i="3"/>
  <c r="N212" i="10" s="1"/>
  <c r="AC215" i="3"/>
  <c r="AD215" i="3" s="1"/>
  <c r="Q215" i="3"/>
  <c r="K212" i="10" s="1"/>
  <c r="AI215" i="3"/>
  <c r="AJ215" i="3" s="1"/>
  <c r="H212" i="10"/>
  <c r="R215" i="3"/>
  <c r="S215" i="3" s="1"/>
  <c r="AB215" i="3"/>
  <c r="O212" i="10" s="1"/>
  <c r="O217" i="3" l="1"/>
  <c r="K217" i="3"/>
  <c r="L217" i="3" s="1"/>
  <c r="AO216" i="3"/>
  <c r="AP216" i="3" s="1"/>
  <c r="AA216" i="3"/>
  <c r="N213" i="10" s="1"/>
  <c r="AI216" i="3"/>
  <c r="AJ216" i="3" s="1"/>
  <c r="H213" i="10"/>
  <c r="Q216" i="3"/>
  <c r="K213" i="10" s="1"/>
  <c r="AC216" i="3"/>
  <c r="AD216" i="3" s="1"/>
  <c r="R216" i="3"/>
  <c r="S216" i="3" s="1"/>
  <c r="AB216" i="3"/>
  <c r="O213" i="10" s="1"/>
  <c r="E213" i="10"/>
  <c r="M216" i="3"/>
  <c r="F213" i="10" s="1"/>
  <c r="N216" i="3"/>
  <c r="G213" i="10" s="1"/>
  <c r="P216" i="3"/>
  <c r="J213" i="10" s="1"/>
  <c r="J218" i="3"/>
  <c r="AH215" i="3"/>
  <c r="T212" i="10" s="1"/>
  <c r="AG215" i="3"/>
  <c r="S212" i="10" s="1"/>
  <c r="AE215" i="3"/>
  <c r="AF215" i="3"/>
  <c r="AX219" i="3"/>
  <c r="I216" i="10"/>
  <c r="V215" i="3"/>
  <c r="Z215" i="3" s="1"/>
  <c r="M212" i="10" s="1"/>
  <c r="W215" i="3"/>
  <c r="T215" i="3"/>
  <c r="X215" i="3"/>
  <c r="U215" i="3"/>
  <c r="Y215" i="3" s="1"/>
  <c r="L212" i="10" s="1"/>
  <c r="AY214" i="3"/>
  <c r="Q211" i="10" s="1"/>
  <c r="P211" i="10"/>
  <c r="AZ214" i="3"/>
  <c r="R211" i="10" s="1"/>
  <c r="AK215" i="3"/>
  <c r="AN215" i="3"/>
  <c r="V212" i="10" s="1"/>
  <c r="AM215" i="3"/>
  <c r="U212" i="10" s="1"/>
  <c r="AL215" i="3"/>
  <c r="G220" i="3"/>
  <c r="BB220" i="3"/>
  <c r="AU220" i="3"/>
  <c r="AV220" i="3" s="1"/>
  <c r="C217" i="10" s="1"/>
  <c r="AW220" i="3"/>
  <c r="F221" i="3"/>
  <c r="AT215" i="3"/>
  <c r="X212" i="10" s="1"/>
  <c r="AS215" i="3"/>
  <c r="W212" i="10" s="1"/>
  <c r="AQ215" i="3"/>
  <c r="AR215" i="3"/>
  <c r="H219" i="3"/>
  <c r="I219" i="3" s="1"/>
  <c r="D216" i="10"/>
  <c r="AH216" i="3" l="1"/>
  <c r="T213" i="10" s="1"/>
  <c r="AE216" i="3"/>
  <c r="AF216" i="3"/>
  <c r="AG216" i="3"/>
  <c r="S213" i="10" s="1"/>
  <c r="AL216" i="3"/>
  <c r="AK216" i="3"/>
  <c r="AN216" i="3"/>
  <c r="V213" i="10" s="1"/>
  <c r="AM216" i="3"/>
  <c r="U213" i="10" s="1"/>
  <c r="AW221" i="3"/>
  <c r="F222" i="3"/>
  <c r="G221" i="3"/>
  <c r="BB221" i="3"/>
  <c r="AU221" i="3"/>
  <c r="AV221" i="3" s="1"/>
  <c r="C218" i="10" s="1"/>
  <c r="AX220" i="3"/>
  <c r="I217" i="10"/>
  <c r="J219" i="3"/>
  <c r="AQ216" i="3"/>
  <c r="AR216" i="3"/>
  <c r="AT216" i="3"/>
  <c r="X213" i="10" s="1"/>
  <c r="AS216" i="3"/>
  <c r="W213" i="10" s="1"/>
  <c r="N217" i="3"/>
  <c r="G214" i="10" s="1"/>
  <c r="P217" i="3"/>
  <c r="J214" i="10" s="1"/>
  <c r="M217" i="3"/>
  <c r="F214" i="10" s="1"/>
  <c r="E214" i="10"/>
  <c r="O218" i="3"/>
  <c r="K218" i="3"/>
  <c r="L218" i="3" s="1"/>
  <c r="H220" i="3"/>
  <c r="I220" i="3" s="1"/>
  <c r="D217" i="10"/>
  <c r="AZ215" i="3"/>
  <c r="R212" i="10" s="1"/>
  <c r="AY215" i="3"/>
  <c r="Q212" i="10" s="1"/>
  <c r="P212" i="10"/>
  <c r="U216" i="3"/>
  <c r="Y216" i="3" s="1"/>
  <c r="L213" i="10" s="1"/>
  <c r="V216" i="3"/>
  <c r="Z216" i="3" s="1"/>
  <c r="M213" i="10" s="1"/>
  <c r="W216" i="3"/>
  <c r="T216" i="3"/>
  <c r="X216" i="3"/>
  <c r="AO217" i="3"/>
  <c r="AP217" i="3" s="1"/>
  <c r="H214" i="10"/>
  <c r="R217" i="3"/>
  <c r="S217" i="3" s="1"/>
  <c r="AB217" i="3"/>
  <c r="O214" i="10" s="1"/>
  <c r="AI217" i="3"/>
  <c r="AJ217" i="3" s="1"/>
  <c r="AA217" i="3"/>
  <c r="N214" i="10" s="1"/>
  <c r="AC217" i="3"/>
  <c r="AD217" i="3" s="1"/>
  <c r="Q217" i="3"/>
  <c r="K214" i="10" s="1"/>
  <c r="O219" i="3" l="1"/>
  <c r="K219" i="3"/>
  <c r="L219" i="3" s="1"/>
  <c r="V217" i="3"/>
  <c r="Z217" i="3" s="1"/>
  <c r="M214" i="10" s="1"/>
  <c r="W217" i="3"/>
  <c r="T217" i="3"/>
  <c r="X217" i="3"/>
  <c r="U217" i="3"/>
  <c r="Y217" i="3" s="1"/>
  <c r="L214" i="10" s="1"/>
  <c r="AS217" i="3"/>
  <c r="W214" i="10" s="1"/>
  <c r="AQ217" i="3"/>
  <c r="AR217" i="3"/>
  <c r="AT217" i="3"/>
  <c r="X214" i="10" s="1"/>
  <c r="J220" i="3"/>
  <c r="AG217" i="3"/>
  <c r="S214" i="10" s="1"/>
  <c r="AE217" i="3"/>
  <c r="AF217" i="3"/>
  <c r="AH217" i="3"/>
  <c r="T214" i="10" s="1"/>
  <c r="P218" i="3"/>
  <c r="J215" i="10" s="1"/>
  <c r="E215" i="10"/>
  <c r="M218" i="3"/>
  <c r="F215" i="10" s="1"/>
  <c r="N218" i="3"/>
  <c r="G215" i="10" s="1"/>
  <c r="H221" i="3"/>
  <c r="I221" i="3" s="1"/>
  <c r="D218" i="10"/>
  <c r="AZ216" i="3"/>
  <c r="R213" i="10" s="1"/>
  <c r="AY216" i="3"/>
  <c r="Q213" i="10" s="1"/>
  <c r="P213" i="10"/>
  <c r="AL217" i="3"/>
  <c r="AK217" i="3"/>
  <c r="AN217" i="3"/>
  <c r="V214" i="10" s="1"/>
  <c r="AM217" i="3"/>
  <c r="U214" i="10" s="1"/>
  <c r="AC218" i="3"/>
  <c r="AD218" i="3" s="1"/>
  <c r="H215" i="10"/>
  <c r="Q218" i="3"/>
  <c r="K215" i="10" s="1"/>
  <c r="AO218" i="3"/>
  <c r="AP218" i="3" s="1"/>
  <c r="R218" i="3"/>
  <c r="S218" i="3" s="1"/>
  <c r="AB218" i="3"/>
  <c r="O215" i="10" s="1"/>
  <c r="AI218" i="3"/>
  <c r="AJ218" i="3" s="1"/>
  <c r="AA218" i="3"/>
  <c r="N215" i="10" s="1"/>
  <c r="G222" i="3"/>
  <c r="BB222" i="3"/>
  <c r="AU222" i="3"/>
  <c r="AV222" i="3" s="1"/>
  <c r="C219" i="10" s="1"/>
  <c r="AW222" i="3"/>
  <c r="F223" i="3"/>
  <c r="AX221" i="3"/>
  <c r="I218" i="10"/>
  <c r="J221" i="3" l="1"/>
  <c r="AG218" i="3"/>
  <c r="S215" i="10" s="1"/>
  <c r="AH218" i="3"/>
  <c r="T215" i="10" s="1"/>
  <c r="AE218" i="3"/>
  <c r="AF218" i="3"/>
  <c r="AM218" i="3"/>
  <c r="U215" i="10" s="1"/>
  <c r="AL218" i="3"/>
  <c r="AK218" i="3"/>
  <c r="AN218" i="3"/>
  <c r="V215" i="10" s="1"/>
  <c r="AZ217" i="3"/>
  <c r="R214" i="10" s="1"/>
  <c r="AY217" i="3"/>
  <c r="Q214" i="10" s="1"/>
  <c r="P214" i="10"/>
  <c r="O220" i="3"/>
  <c r="K220" i="3"/>
  <c r="L220" i="3" s="1"/>
  <c r="V218" i="3"/>
  <c r="Z218" i="3" s="1"/>
  <c r="M215" i="10" s="1"/>
  <c r="W218" i="3"/>
  <c r="T218" i="3"/>
  <c r="X218" i="3"/>
  <c r="U218" i="3"/>
  <c r="Y218" i="3" s="1"/>
  <c r="L215" i="10" s="1"/>
  <c r="AX222" i="3"/>
  <c r="I219" i="10"/>
  <c r="AR218" i="3"/>
  <c r="AS218" i="3"/>
  <c r="W215" i="10" s="1"/>
  <c r="AT218" i="3"/>
  <c r="X215" i="10" s="1"/>
  <c r="AQ218" i="3"/>
  <c r="E216" i="10"/>
  <c r="N219" i="3"/>
  <c r="G216" i="10" s="1"/>
  <c r="P219" i="3"/>
  <c r="J216" i="10" s="1"/>
  <c r="M219" i="3"/>
  <c r="F216" i="10" s="1"/>
  <c r="D219" i="10"/>
  <c r="H222" i="3"/>
  <c r="I222" i="3" s="1"/>
  <c r="AU223" i="3"/>
  <c r="AV223" i="3" s="1"/>
  <c r="C220" i="10" s="1"/>
  <c r="AW223" i="3"/>
  <c r="F224" i="3"/>
  <c r="G223" i="3"/>
  <c r="BB223" i="3"/>
  <c r="AC219" i="3"/>
  <c r="AD219" i="3" s="1"/>
  <c r="H216" i="10"/>
  <c r="Q219" i="3"/>
  <c r="K216" i="10" s="1"/>
  <c r="AO219" i="3"/>
  <c r="AP219" i="3" s="1"/>
  <c r="R219" i="3"/>
  <c r="S219" i="3" s="1"/>
  <c r="AB219" i="3"/>
  <c r="O216" i="10" s="1"/>
  <c r="AI219" i="3"/>
  <c r="AJ219" i="3" s="1"/>
  <c r="AA219" i="3"/>
  <c r="N216" i="10" s="1"/>
  <c r="J222" i="3" l="1"/>
  <c r="P220" i="3"/>
  <c r="J217" i="10" s="1"/>
  <c r="N220" i="3"/>
  <c r="G217" i="10" s="1"/>
  <c r="E217" i="10"/>
  <c r="M220" i="3"/>
  <c r="F217" i="10" s="1"/>
  <c r="AE219" i="3"/>
  <c r="AF219" i="3"/>
  <c r="AH219" i="3"/>
  <c r="T216" i="10" s="1"/>
  <c r="AG219" i="3"/>
  <c r="S216" i="10" s="1"/>
  <c r="AO220" i="3"/>
  <c r="AP220" i="3" s="1"/>
  <c r="H217" i="10"/>
  <c r="Q220" i="3"/>
  <c r="K217" i="10" s="1"/>
  <c r="AI220" i="3"/>
  <c r="AJ220" i="3" s="1"/>
  <c r="R220" i="3"/>
  <c r="S220" i="3" s="1"/>
  <c r="AB220" i="3"/>
  <c r="O217" i="10" s="1"/>
  <c r="AC220" i="3"/>
  <c r="AD220" i="3" s="1"/>
  <c r="AA220" i="3"/>
  <c r="N217" i="10" s="1"/>
  <c r="AK219" i="3"/>
  <c r="AN219" i="3"/>
  <c r="V216" i="10" s="1"/>
  <c r="AM219" i="3"/>
  <c r="U216" i="10" s="1"/>
  <c r="AL219" i="3"/>
  <c r="F225" i="3"/>
  <c r="G224" i="3"/>
  <c r="BB224" i="3"/>
  <c r="AU224" i="3"/>
  <c r="AV224" i="3" s="1"/>
  <c r="C221" i="10" s="1"/>
  <c r="AW224" i="3"/>
  <c r="T219" i="3"/>
  <c r="X219" i="3"/>
  <c r="U219" i="3"/>
  <c r="Y219" i="3" s="1"/>
  <c r="L216" i="10" s="1"/>
  <c r="V219" i="3"/>
  <c r="Z219" i="3" s="1"/>
  <c r="M216" i="10" s="1"/>
  <c r="W219" i="3"/>
  <c r="AX223" i="3"/>
  <c r="I220" i="10"/>
  <c r="P215" i="10"/>
  <c r="AZ218" i="3"/>
  <c r="R215" i="10" s="1"/>
  <c r="AY218" i="3"/>
  <c r="Q215" i="10" s="1"/>
  <c r="O221" i="3"/>
  <c r="K221" i="3"/>
  <c r="L221" i="3" s="1"/>
  <c r="H223" i="3"/>
  <c r="I223" i="3" s="1"/>
  <c r="D220" i="10"/>
  <c r="AT219" i="3"/>
  <c r="X216" i="10" s="1"/>
  <c r="AS219" i="3"/>
  <c r="W216" i="10" s="1"/>
  <c r="AQ219" i="3"/>
  <c r="AR219" i="3"/>
  <c r="J223" i="3" l="1"/>
  <c r="AW225" i="3"/>
  <c r="F226" i="3"/>
  <c r="G225" i="3"/>
  <c r="BB225" i="3"/>
  <c r="AU225" i="3"/>
  <c r="AV225" i="3" s="1"/>
  <c r="C222" i="10" s="1"/>
  <c r="V220" i="3"/>
  <c r="Z220" i="3" s="1"/>
  <c r="M217" i="10" s="1"/>
  <c r="W220" i="3"/>
  <c r="T220" i="3"/>
  <c r="X220" i="3"/>
  <c r="U220" i="3"/>
  <c r="Y220" i="3" s="1"/>
  <c r="L217" i="10" s="1"/>
  <c r="P221" i="3"/>
  <c r="J218" i="10" s="1"/>
  <c r="M221" i="3"/>
  <c r="F218" i="10" s="1"/>
  <c r="E218" i="10"/>
  <c r="N221" i="3"/>
  <c r="G218" i="10" s="1"/>
  <c r="AM220" i="3"/>
  <c r="U217" i="10" s="1"/>
  <c r="AN220" i="3"/>
  <c r="V217" i="10" s="1"/>
  <c r="AL220" i="3"/>
  <c r="AK220" i="3"/>
  <c r="D221" i="10"/>
  <c r="H224" i="3"/>
  <c r="I224" i="3" s="1"/>
  <c r="AZ219" i="3"/>
  <c r="R216" i="10" s="1"/>
  <c r="AY219" i="3"/>
  <c r="Q216" i="10" s="1"/>
  <c r="P216" i="10"/>
  <c r="AX224" i="3"/>
  <c r="I221" i="10"/>
  <c r="AS220" i="3"/>
  <c r="W217" i="10" s="1"/>
  <c r="AQ220" i="3"/>
  <c r="AR220" i="3"/>
  <c r="AT220" i="3"/>
  <c r="X217" i="10" s="1"/>
  <c r="AI221" i="3"/>
  <c r="AJ221" i="3" s="1"/>
  <c r="R221" i="3"/>
  <c r="S221" i="3" s="1"/>
  <c r="AB221" i="3"/>
  <c r="O218" i="10" s="1"/>
  <c r="AO221" i="3"/>
  <c r="AP221" i="3" s="1"/>
  <c r="AA221" i="3"/>
  <c r="N218" i="10" s="1"/>
  <c r="AC221" i="3"/>
  <c r="AD221" i="3" s="1"/>
  <c r="H218" i="10"/>
  <c r="Q221" i="3"/>
  <c r="K218" i="10" s="1"/>
  <c r="O222" i="3"/>
  <c r="K222" i="3"/>
  <c r="L222" i="3" s="1"/>
  <c r="AE220" i="3"/>
  <c r="AF220" i="3"/>
  <c r="AH220" i="3"/>
  <c r="T217" i="10" s="1"/>
  <c r="AG220" i="3"/>
  <c r="S217" i="10" s="1"/>
  <c r="H225" i="3" l="1"/>
  <c r="I225" i="3" s="1"/>
  <c r="D222" i="10"/>
  <c r="AH221" i="3"/>
  <c r="T218" i="10" s="1"/>
  <c r="AG221" i="3"/>
  <c r="S218" i="10" s="1"/>
  <c r="AE221" i="3"/>
  <c r="AF221" i="3"/>
  <c r="G226" i="3"/>
  <c r="BB226" i="3"/>
  <c r="AU226" i="3"/>
  <c r="AV226" i="3" s="1"/>
  <c r="C223" i="10" s="1"/>
  <c r="F227" i="3"/>
  <c r="AW226" i="3"/>
  <c r="AQ221" i="3"/>
  <c r="AR221" i="3"/>
  <c r="AT221" i="3"/>
  <c r="X218" i="10" s="1"/>
  <c r="AS221" i="3"/>
  <c r="W218" i="10" s="1"/>
  <c r="AX225" i="3"/>
  <c r="I222" i="10"/>
  <c r="AO222" i="3"/>
  <c r="AP222" i="3" s="1"/>
  <c r="AA222" i="3"/>
  <c r="N219" i="10" s="1"/>
  <c r="AC222" i="3"/>
  <c r="AD222" i="3" s="1"/>
  <c r="H219" i="10"/>
  <c r="Q222" i="3"/>
  <c r="K219" i="10" s="1"/>
  <c r="AI222" i="3"/>
  <c r="AJ222" i="3" s="1"/>
  <c r="R222" i="3"/>
  <c r="S222" i="3" s="1"/>
  <c r="AB222" i="3"/>
  <c r="O219" i="10" s="1"/>
  <c r="J224" i="3"/>
  <c r="AZ220" i="3"/>
  <c r="R217" i="10" s="1"/>
  <c r="AY220" i="3"/>
  <c r="Q217" i="10" s="1"/>
  <c r="P217" i="10"/>
  <c r="K223" i="3"/>
  <c r="L223" i="3" s="1"/>
  <c r="O223" i="3"/>
  <c r="AM221" i="3"/>
  <c r="U218" i="10" s="1"/>
  <c r="AL221" i="3"/>
  <c r="AK221" i="3"/>
  <c r="AN221" i="3"/>
  <c r="V218" i="10" s="1"/>
  <c r="P222" i="3"/>
  <c r="J219" i="10" s="1"/>
  <c r="E219" i="10"/>
  <c r="M222" i="3"/>
  <c r="F219" i="10" s="1"/>
  <c r="N222" i="3"/>
  <c r="G219" i="10" s="1"/>
  <c r="W221" i="3"/>
  <c r="T221" i="3"/>
  <c r="X221" i="3"/>
  <c r="U221" i="3"/>
  <c r="Y221" i="3" s="1"/>
  <c r="L218" i="10" s="1"/>
  <c r="V221" i="3"/>
  <c r="Z221" i="3" s="1"/>
  <c r="M218" i="10" s="1"/>
  <c r="V222" i="3" l="1"/>
  <c r="Z222" i="3" s="1"/>
  <c r="M219" i="10" s="1"/>
  <c r="W222" i="3"/>
  <c r="T222" i="3"/>
  <c r="X222" i="3"/>
  <c r="U222" i="3"/>
  <c r="Y222" i="3" s="1"/>
  <c r="L219" i="10" s="1"/>
  <c r="D223" i="10"/>
  <c r="H226" i="3"/>
  <c r="I226" i="3" s="1"/>
  <c r="AL222" i="3"/>
  <c r="AK222" i="3"/>
  <c r="AM222" i="3"/>
  <c r="U219" i="10" s="1"/>
  <c r="AN222" i="3"/>
  <c r="V219" i="10" s="1"/>
  <c r="AF222" i="3"/>
  <c r="AH222" i="3"/>
  <c r="T219" i="10" s="1"/>
  <c r="AG222" i="3"/>
  <c r="S219" i="10" s="1"/>
  <c r="AE222" i="3"/>
  <c r="P223" i="3"/>
  <c r="J220" i="10" s="1"/>
  <c r="M223" i="3"/>
  <c r="F220" i="10" s="1"/>
  <c r="E220" i="10"/>
  <c r="N223" i="3"/>
  <c r="G220" i="10" s="1"/>
  <c r="O224" i="3"/>
  <c r="K224" i="3"/>
  <c r="L224" i="3" s="1"/>
  <c r="AX226" i="3"/>
  <c r="I223" i="10"/>
  <c r="AI223" i="3"/>
  <c r="AJ223" i="3" s="1"/>
  <c r="H220" i="10"/>
  <c r="R223" i="3"/>
  <c r="S223" i="3" s="1"/>
  <c r="AB223" i="3"/>
  <c r="O220" i="10" s="1"/>
  <c r="AO223" i="3"/>
  <c r="AP223" i="3" s="1"/>
  <c r="AA223" i="3"/>
  <c r="N220" i="10" s="1"/>
  <c r="AC223" i="3"/>
  <c r="AD223" i="3" s="1"/>
  <c r="Q223" i="3"/>
  <c r="K220" i="10" s="1"/>
  <c r="AZ221" i="3"/>
  <c r="R218" i="10" s="1"/>
  <c r="AY221" i="3"/>
  <c r="Q218" i="10" s="1"/>
  <c r="P218" i="10"/>
  <c r="AQ222" i="3"/>
  <c r="AR222" i="3"/>
  <c r="AT222" i="3"/>
  <c r="X219" i="10" s="1"/>
  <c r="AS222" i="3"/>
  <c r="W219" i="10" s="1"/>
  <c r="AW227" i="3"/>
  <c r="F228" i="3"/>
  <c r="G227" i="3"/>
  <c r="BB227" i="3"/>
  <c r="AU227" i="3"/>
  <c r="AV227" i="3" s="1"/>
  <c r="C224" i="10" s="1"/>
  <c r="J225" i="3"/>
  <c r="AL223" i="3" l="1"/>
  <c r="AK223" i="3"/>
  <c r="AN223" i="3"/>
  <c r="V220" i="10" s="1"/>
  <c r="AM223" i="3"/>
  <c r="U220" i="10" s="1"/>
  <c r="AX227" i="3"/>
  <c r="I224" i="10"/>
  <c r="J226" i="3"/>
  <c r="AU228" i="3"/>
  <c r="AV228" i="3" s="1"/>
  <c r="C225" i="10" s="1"/>
  <c r="AW228" i="3"/>
  <c r="F229" i="3"/>
  <c r="G228" i="3"/>
  <c r="BB228" i="3"/>
  <c r="N224" i="3"/>
  <c r="G221" i="10" s="1"/>
  <c r="P224" i="3"/>
  <c r="J221" i="10" s="1"/>
  <c r="E221" i="10"/>
  <c r="M224" i="3"/>
  <c r="F221" i="10" s="1"/>
  <c r="R224" i="3"/>
  <c r="S224" i="3" s="1"/>
  <c r="AB224" i="3"/>
  <c r="O221" i="10" s="1"/>
  <c r="AI224" i="3"/>
  <c r="AJ224" i="3" s="1"/>
  <c r="AA224" i="3"/>
  <c r="N221" i="10" s="1"/>
  <c r="AC224" i="3"/>
  <c r="AD224" i="3" s="1"/>
  <c r="H221" i="10"/>
  <c r="Q224" i="3"/>
  <c r="K221" i="10" s="1"/>
  <c r="AO224" i="3"/>
  <c r="AP224" i="3" s="1"/>
  <c r="AF223" i="3"/>
  <c r="AH223" i="3"/>
  <c r="T220" i="10" s="1"/>
  <c r="AG223" i="3"/>
  <c r="S220" i="10" s="1"/>
  <c r="AE223" i="3"/>
  <c r="AT223" i="3"/>
  <c r="X220" i="10" s="1"/>
  <c r="AS223" i="3"/>
  <c r="W220" i="10" s="1"/>
  <c r="AQ223" i="3"/>
  <c r="AR223" i="3"/>
  <c r="AZ222" i="3"/>
  <c r="R219" i="10" s="1"/>
  <c r="AY222" i="3"/>
  <c r="Q219" i="10" s="1"/>
  <c r="P219" i="10"/>
  <c r="K225" i="3"/>
  <c r="L225" i="3" s="1"/>
  <c r="O225" i="3"/>
  <c r="U223" i="3"/>
  <c r="Y223" i="3" s="1"/>
  <c r="L220" i="10" s="1"/>
  <c r="V223" i="3"/>
  <c r="Z223" i="3" s="1"/>
  <c r="M220" i="10" s="1"/>
  <c r="W223" i="3"/>
  <c r="T223" i="3"/>
  <c r="X223" i="3"/>
  <c r="H227" i="3"/>
  <c r="I227" i="3" s="1"/>
  <c r="D224" i="10"/>
  <c r="O226" i="3" l="1"/>
  <c r="K226" i="3"/>
  <c r="L226" i="3" s="1"/>
  <c r="AO225" i="3"/>
  <c r="AP225" i="3" s="1"/>
  <c r="H222" i="10"/>
  <c r="R225" i="3"/>
  <c r="S225" i="3" s="1"/>
  <c r="AB225" i="3"/>
  <c r="O222" i="10" s="1"/>
  <c r="AI225" i="3"/>
  <c r="AJ225" i="3" s="1"/>
  <c r="AA225" i="3"/>
  <c r="N222" i="10" s="1"/>
  <c r="AC225" i="3"/>
  <c r="AD225" i="3" s="1"/>
  <c r="Q225" i="3"/>
  <c r="K222" i="10" s="1"/>
  <c r="AG224" i="3"/>
  <c r="S221" i="10" s="1"/>
  <c r="AE224" i="3"/>
  <c r="AF224" i="3"/>
  <c r="AH224" i="3"/>
  <c r="T221" i="10" s="1"/>
  <c r="H228" i="3"/>
  <c r="I228" i="3" s="1"/>
  <c r="D225" i="10"/>
  <c r="J227" i="3"/>
  <c r="AW229" i="3"/>
  <c r="F230" i="3"/>
  <c r="G229" i="3"/>
  <c r="BB229" i="3"/>
  <c r="AU229" i="3"/>
  <c r="AV229" i="3" s="1"/>
  <c r="C226" i="10" s="1"/>
  <c r="AZ223" i="3"/>
  <c r="R220" i="10" s="1"/>
  <c r="AY223" i="3"/>
  <c r="Q220" i="10" s="1"/>
  <c r="P220" i="10"/>
  <c r="U224" i="3"/>
  <c r="Y224" i="3" s="1"/>
  <c r="L221" i="10" s="1"/>
  <c r="V224" i="3"/>
  <c r="Z224" i="3" s="1"/>
  <c r="M221" i="10" s="1"/>
  <c r="W224" i="3"/>
  <c r="T224" i="3"/>
  <c r="X224" i="3"/>
  <c r="AX228" i="3"/>
  <c r="I225" i="10"/>
  <c r="E222" i="10"/>
  <c r="N225" i="3"/>
  <c r="G222" i="10" s="1"/>
  <c r="P225" i="3"/>
  <c r="J222" i="10" s="1"/>
  <c r="M225" i="3"/>
  <c r="F222" i="10" s="1"/>
  <c r="AN224" i="3"/>
  <c r="V221" i="10" s="1"/>
  <c r="AM224" i="3"/>
  <c r="U221" i="10" s="1"/>
  <c r="AL224" i="3"/>
  <c r="AK224" i="3"/>
  <c r="AR224" i="3"/>
  <c r="AS224" i="3"/>
  <c r="W221" i="10" s="1"/>
  <c r="AT224" i="3"/>
  <c r="X221" i="10" s="1"/>
  <c r="AQ224" i="3"/>
  <c r="J228" i="3" l="1"/>
  <c r="AM225" i="3"/>
  <c r="U222" i="10" s="1"/>
  <c r="AL225" i="3"/>
  <c r="AK225" i="3"/>
  <c r="AN225" i="3"/>
  <c r="V222" i="10" s="1"/>
  <c r="U225" i="3"/>
  <c r="Y225" i="3" s="1"/>
  <c r="L222" i="10" s="1"/>
  <c r="V225" i="3"/>
  <c r="Z225" i="3" s="1"/>
  <c r="M222" i="10" s="1"/>
  <c r="W225" i="3"/>
  <c r="T225" i="3"/>
  <c r="X225" i="3"/>
  <c r="H229" i="3"/>
  <c r="I229" i="3" s="1"/>
  <c r="D226" i="10"/>
  <c r="AW230" i="3"/>
  <c r="F231" i="3"/>
  <c r="G230" i="3"/>
  <c r="BB230" i="3"/>
  <c r="AU230" i="3"/>
  <c r="AV230" i="3" s="1"/>
  <c r="C227" i="10" s="1"/>
  <c r="AZ224" i="3"/>
  <c r="R221" i="10" s="1"/>
  <c r="AY224" i="3"/>
  <c r="Q221" i="10" s="1"/>
  <c r="P221" i="10"/>
  <c r="AS225" i="3"/>
  <c r="W222" i="10" s="1"/>
  <c r="AQ225" i="3"/>
  <c r="AR225" i="3"/>
  <c r="AT225" i="3"/>
  <c r="X222" i="10" s="1"/>
  <c r="AX229" i="3"/>
  <c r="I226" i="10"/>
  <c r="P226" i="3"/>
  <c r="J223" i="10" s="1"/>
  <c r="E223" i="10"/>
  <c r="M226" i="3"/>
  <c r="F223" i="10" s="1"/>
  <c r="N226" i="3"/>
  <c r="G223" i="10" s="1"/>
  <c r="O227" i="3"/>
  <c r="K227" i="3"/>
  <c r="L227" i="3" s="1"/>
  <c r="AG225" i="3"/>
  <c r="S222" i="10" s="1"/>
  <c r="AE225" i="3"/>
  <c r="AF225" i="3"/>
  <c r="AH225" i="3"/>
  <c r="T222" i="10" s="1"/>
  <c r="R226" i="3"/>
  <c r="S226" i="3" s="1"/>
  <c r="AB226" i="3"/>
  <c r="O223" i="10" s="1"/>
  <c r="AI226" i="3"/>
  <c r="AJ226" i="3" s="1"/>
  <c r="AA226" i="3"/>
  <c r="N223" i="10" s="1"/>
  <c r="AC226" i="3"/>
  <c r="AD226" i="3" s="1"/>
  <c r="H223" i="10"/>
  <c r="Q226" i="3"/>
  <c r="K223" i="10" s="1"/>
  <c r="AO226" i="3"/>
  <c r="AP226" i="3" s="1"/>
  <c r="D227" i="10" l="1"/>
  <c r="H230" i="3"/>
  <c r="I230" i="3" s="1"/>
  <c r="BB231" i="3"/>
  <c r="AU231" i="3"/>
  <c r="AV231" i="3" s="1"/>
  <c r="C228" i="10" s="1"/>
  <c r="AW231" i="3"/>
  <c r="F232" i="3"/>
  <c r="G231" i="3"/>
  <c r="AX230" i="3"/>
  <c r="I227" i="10"/>
  <c r="R227" i="3"/>
  <c r="S227" i="3" s="1"/>
  <c r="AB227" i="3"/>
  <c r="O224" i="10" s="1"/>
  <c r="AI227" i="3"/>
  <c r="AJ227" i="3" s="1"/>
  <c r="AA227" i="3"/>
  <c r="N224" i="10" s="1"/>
  <c r="AO227" i="3"/>
  <c r="AP227" i="3" s="1"/>
  <c r="H224" i="10"/>
  <c r="Q227" i="3"/>
  <c r="K224" i="10" s="1"/>
  <c r="AC227" i="3"/>
  <c r="AD227" i="3" s="1"/>
  <c r="J229" i="3"/>
  <c r="AN226" i="3"/>
  <c r="V223" i="10" s="1"/>
  <c r="AM226" i="3"/>
  <c r="U223" i="10" s="1"/>
  <c r="AL226" i="3"/>
  <c r="AK226" i="3"/>
  <c r="AS226" i="3"/>
  <c r="W223" i="10" s="1"/>
  <c r="AT226" i="3"/>
  <c r="X223" i="10" s="1"/>
  <c r="AQ226" i="3"/>
  <c r="AR226" i="3"/>
  <c r="AH226" i="3"/>
  <c r="T223" i="10" s="1"/>
  <c r="AE226" i="3"/>
  <c r="AF226" i="3"/>
  <c r="AG226" i="3"/>
  <c r="S223" i="10" s="1"/>
  <c r="P222" i="10"/>
  <c r="AZ225" i="3"/>
  <c r="R222" i="10" s="1"/>
  <c r="AY225" i="3"/>
  <c r="Q222" i="10" s="1"/>
  <c r="O228" i="3"/>
  <c r="K228" i="3"/>
  <c r="L228" i="3" s="1"/>
  <c r="V226" i="3"/>
  <c r="Z226" i="3" s="1"/>
  <c r="M223" i="10" s="1"/>
  <c r="W226" i="3"/>
  <c r="T226" i="3"/>
  <c r="X226" i="3"/>
  <c r="U226" i="3"/>
  <c r="Y226" i="3" s="1"/>
  <c r="L223" i="10" s="1"/>
  <c r="E224" i="10"/>
  <c r="N227" i="3"/>
  <c r="G224" i="10" s="1"/>
  <c r="P227" i="3"/>
  <c r="J224" i="10" s="1"/>
  <c r="M227" i="3"/>
  <c r="F224" i="10" s="1"/>
  <c r="AY226" i="3" l="1"/>
  <c r="Q223" i="10" s="1"/>
  <c r="P223" i="10"/>
  <c r="AZ226" i="3"/>
  <c r="R223" i="10" s="1"/>
  <c r="H231" i="3"/>
  <c r="I231" i="3" s="1"/>
  <c r="D228" i="10"/>
  <c r="AR227" i="3"/>
  <c r="AT227" i="3"/>
  <c r="X224" i="10" s="1"/>
  <c r="AS227" i="3"/>
  <c r="W224" i="10" s="1"/>
  <c r="AQ227" i="3"/>
  <c r="AW232" i="3"/>
  <c r="F233" i="3"/>
  <c r="G232" i="3"/>
  <c r="BB232" i="3"/>
  <c r="AU232" i="3"/>
  <c r="AV232" i="3" s="1"/>
  <c r="C229" i="10" s="1"/>
  <c r="AX231" i="3"/>
  <c r="I228" i="10"/>
  <c r="AK227" i="3"/>
  <c r="AL227" i="3"/>
  <c r="AN227" i="3"/>
  <c r="V224" i="10" s="1"/>
  <c r="AM227" i="3"/>
  <c r="U224" i="10" s="1"/>
  <c r="AO228" i="3"/>
  <c r="AP228" i="3" s="1"/>
  <c r="AA228" i="3"/>
  <c r="N225" i="10" s="1"/>
  <c r="AI228" i="3"/>
  <c r="AJ228" i="3" s="1"/>
  <c r="H225" i="10"/>
  <c r="Q228" i="3"/>
  <c r="K225" i="10" s="1"/>
  <c r="AC228" i="3"/>
  <c r="AD228" i="3" s="1"/>
  <c r="R228" i="3"/>
  <c r="S228" i="3" s="1"/>
  <c r="AB228" i="3"/>
  <c r="O225" i="10" s="1"/>
  <c r="O229" i="3"/>
  <c r="K229" i="3"/>
  <c r="L229" i="3" s="1"/>
  <c r="V227" i="3"/>
  <c r="Z227" i="3" s="1"/>
  <c r="M224" i="10" s="1"/>
  <c r="W227" i="3"/>
  <c r="T227" i="3"/>
  <c r="X227" i="3"/>
  <c r="U227" i="3"/>
  <c r="Y227" i="3" s="1"/>
  <c r="L224" i="10" s="1"/>
  <c r="J230" i="3"/>
  <c r="P228" i="3"/>
  <c r="J225" i="10" s="1"/>
  <c r="N228" i="3"/>
  <c r="G225" i="10" s="1"/>
  <c r="E225" i="10"/>
  <c r="M228" i="3"/>
  <c r="F225" i="10" s="1"/>
  <c r="AH227" i="3"/>
  <c r="T224" i="10" s="1"/>
  <c r="AG227" i="3"/>
  <c r="S224" i="10" s="1"/>
  <c r="AE227" i="3"/>
  <c r="AF227" i="3"/>
  <c r="AT228" i="3" l="1"/>
  <c r="X225" i="10" s="1"/>
  <c r="AS228" i="3"/>
  <c r="W225" i="10" s="1"/>
  <c r="AQ228" i="3"/>
  <c r="AR228" i="3"/>
  <c r="J231" i="3"/>
  <c r="AN228" i="3"/>
  <c r="V225" i="10" s="1"/>
  <c r="AM228" i="3"/>
  <c r="U225" i="10" s="1"/>
  <c r="AK228" i="3"/>
  <c r="AL228" i="3"/>
  <c r="AC229" i="3"/>
  <c r="AD229" i="3" s="1"/>
  <c r="H226" i="10"/>
  <c r="Q229" i="3"/>
  <c r="K226" i="10" s="1"/>
  <c r="AI229" i="3"/>
  <c r="AJ229" i="3" s="1"/>
  <c r="R229" i="3"/>
  <c r="S229" i="3" s="1"/>
  <c r="AB229" i="3"/>
  <c r="O226" i="10" s="1"/>
  <c r="AO229" i="3"/>
  <c r="AP229" i="3" s="1"/>
  <c r="AA229" i="3"/>
  <c r="N226" i="10" s="1"/>
  <c r="O230" i="3"/>
  <c r="K230" i="3"/>
  <c r="L230" i="3" s="1"/>
  <c r="W228" i="3"/>
  <c r="T228" i="3"/>
  <c r="X228" i="3"/>
  <c r="U228" i="3"/>
  <c r="Y228" i="3" s="1"/>
  <c r="L225" i="10" s="1"/>
  <c r="V228" i="3"/>
  <c r="Z228" i="3" s="1"/>
  <c r="M225" i="10" s="1"/>
  <c r="G233" i="3"/>
  <c r="BB233" i="3"/>
  <c r="AU233" i="3"/>
  <c r="AV233" i="3" s="1"/>
  <c r="C230" i="10" s="1"/>
  <c r="AW233" i="3"/>
  <c r="F234" i="3"/>
  <c r="P229" i="3"/>
  <c r="J226" i="10" s="1"/>
  <c r="M229" i="3"/>
  <c r="F226" i="10" s="1"/>
  <c r="E226" i="10"/>
  <c r="N229" i="3"/>
  <c r="G226" i="10" s="1"/>
  <c r="I229" i="10"/>
  <c r="AX232" i="3"/>
  <c r="D229" i="10"/>
  <c r="H232" i="3"/>
  <c r="I232" i="3" s="1"/>
  <c r="AE228" i="3"/>
  <c r="AF228" i="3"/>
  <c r="AH228" i="3"/>
  <c r="T225" i="10" s="1"/>
  <c r="AG228" i="3"/>
  <c r="S225" i="10" s="1"/>
  <c r="AZ227" i="3"/>
  <c r="R224" i="10" s="1"/>
  <c r="AY227" i="3"/>
  <c r="Q224" i="10" s="1"/>
  <c r="P224" i="10"/>
  <c r="T229" i="3" l="1"/>
  <c r="V229" i="3"/>
  <c r="Z229" i="3" s="1"/>
  <c r="M226" i="10" s="1"/>
  <c r="W229" i="3"/>
  <c r="U229" i="3"/>
  <c r="Y229" i="3" s="1"/>
  <c r="L226" i="10" s="1"/>
  <c r="X229" i="3"/>
  <c r="J232" i="3"/>
  <c r="AW234" i="3"/>
  <c r="F235" i="3"/>
  <c r="G234" i="3"/>
  <c r="BB234" i="3"/>
  <c r="AU234" i="3"/>
  <c r="AV234" i="3" s="1"/>
  <c r="C231" i="10" s="1"/>
  <c r="AZ228" i="3"/>
  <c r="R225" i="10" s="1"/>
  <c r="AY228" i="3"/>
  <c r="Q225" i="10" s="1"/>
  <c r="P225" i="10"/>
  <c r="AN229" i="3"/>
  <c r="V226" i="10" s="1"/>
  <c r="AM229" i="3"/>
  <c r="U226" i="10" s="1"/>
  <c r="AL229" i="3"/>
  <c r="AK229" i="3"/>
  <c r="I230" i="10"/>
  <c r="AX233" i="3"/>
  <c r="O231" i="3"/>
  <c r="K231" i="3"/>
  <c r="L231" i="3" s="1"/>
  <c r="P230" i="3"/>
  <c r="J227" i="10" s="1"/>
  <c r="E227" i="10"/>
  <c r="M230" i="3"/>
  <c r="F227" i="10" s="1"/>
  <c r="N230" i="3"/>
  <c r="G227" i="10" s="1"/>
  <c r="R230" i="3"/>
  <c r="S230" i="3" s="1"/>
  <c r="AB230" i="3"/>
  <c r="O227" i="10" s="1"/>
  <c r="AO230" i="3"/>
  <c r="AP230" i="3" s="1"/>
  <c r="AA230" i="3"/>
  <c r="N227" i="10" s="1"/>
  <c r="AC230" i="3"/>
  <c r="AD230" i="3" s="1"/>
  <c r="H227" i="10"/>
  <c r="Q230" i="3"/>
  <c r="K227" i="10" s="1"/>
  <c r="AI230" i="3"/>
  <c r="AJ230" i="3" s="1"/>
  <c r="AH229" i="3"/>
  <c r="T226" i="10" s="1"/>
  <c r="AG229" i="3"/>
  <c r="S226" i="10" s="1"/>
  <c r="AE229" i="3"/>
  <c r="AF229" i="3"/>
  <c r="D230" i="10"/>
  <c r="H233" i="3"/>
  <c r="I233" i="3" s="1"/>
  <c r="AS229" i="3"/>
  <c r="W226" i="10" s="1"/>
  <c r="AQ229" i="3"/>
  <c r="AR229" i="3"/>
  <c r="AT229" i="3"/>
  <c r="X226" i="10" s="1"/>
  <c r="AX234" i="3" l="1"/>
  <c r="I231" i="10"/>
  <c r="M231" i="3"/>
  <c r="F228" i="10" s="1"/>
  <c r="E228" i="10"/>
  <c r="N231" i="3"/>
  <c r="G228" i="10" s="1"/>
  <c r="P231" i="3"/>
  <c r="J228" i="10" s="1"/>
  <c r="AS230" i="3"/>
  <c r="W227" i="10" s="1"/>
  <c r="AQ230" i="3"/>
  <c r="AR230" i="3"/>
  <c r="AT230" i="3"/>
  <c r="X227" i="10" s="1"/>
  <c r="AO231" i="3"/>
  <c r="AP231" i="3" s="1"/>
  <c r="AA231" i="3"/>
  <c r="N228" i="10" s="1"/>
  <c r="AC231" i="3"/>
  <c r="AD231" i="3" s="1"/>
  <c r="Q231" i="3"/>
  <c r="K228" i="10" s="1"/>
  <c r="AI231" i="3"/>
  <c r="AJ231" i="3" s="1"/>
  <c r="H228" i="10"/>
  <c r="R231" i="3"/>
  <c r="S231" i="3" s="1"/>
  <c r="AB231" i="3"/>
  <c r="O228" i="10" s="1"/>
  <c r="O232" i="3"/>
  <c r="K232" i="3"/>
  <c r="L232" i="3" s="1"/>
  <c r="AH230" i="3"/>
  <c r="T227" i="10" s="1"/>
  <c r="AG230" i="3"/>
  <c r="S227" i="10" s="1"/>
  <c r="AE230" i="3"/>
  <c r="AF230" i="3"/>
  <c r="AM230" i="3"/>
  <c r="U227" i="10" s="1"/>
  <c r="AN230" i="3"/>
  <c r="V227" i="10" s="1"/>
  <c r="AK230" i="3"/>
  <c r="AL230" i="3"/>
  <c r="W230" i="3"/>
  <c r="T230" i="3"/>
  <c r="X230" i="3"/>
  <c r="U230" i="3"/>
  <c r="Y230" i="3" s="1"/>
  <c r="L227" i="10" s="1"/>
  <c r="V230" i="3"/>
  <c r="Z230" i="3" s="1"/>
  <c r="M227" i="10" s="1"/>
  <c r="H234" i="3"/>
  <c r="I234" i="3" s="1"/>
  <c r="D231" i="10"/>
  <c r="J233" i="3"/>
  <c r="AW235" i="3"/>
  <c r="F236" i="3"/>
  <c r="G235" i="3"/>
  <c r="BB235" i="3"/>
  <c r="AU235" i="3"/>
  <c r="AV235" i="3" s="1"/>
  <c r="C232" i="10" s="1"/>
  <c r="AY229" i="3"/>
  <c r="Q226" i="10" s="1"/>
  <c r="P226" i="10"/>
  <c r="AZ229" i="3"/>
  <c r="R226" i="10" s="1"/>
  <c r="AU236" i="3" l="1"/>
  <c r="AV236" i="3" s="1"/>
  <c r="C233" i="10" s="1"/>
  <c r="AW236" i="3"/>
  <c r="F237" i="3"/>
  <c r="G236" i="3"/>
  <c r="BB236" i="3"/>
  <c r="AM231" i="3"/>
  <c r="U228" i="10" s="1"/>
  <c r="AK231" i="3"/>
  <c r="AL231" i="3"/>
  <c r="AN231" i="3"/>
  <c r="V228" i="10" s="1"/>
  <c r="AX235" i="3"/>
  <c r="I232" i="10"/>
  <c r="P227" i="10"/>
  <c r="AZ230" i="3"/>
  <c r="R227" i="10" s="1"/>
  <c r="AY230" i="3"/>
  <c r="Q227" i="10" s="1"/>
  <c r="O233" i="3"/>
  <c r="K233" i="3"/>
  <c r="L233" i="3" s="1"/>
  <c r="AG231" i="3"/>
  <c r="S228" i="10" s="1"/>
  <c r="AE231" i="3"/>
  <c r="AF231" i="3"/>
  <c r="AH231" i="3"/>
  <c r="T228" i="10" s="1"/>
  <c r="P232" i="3"/>
  <c r="J229" i="10" s="1"/>
  <c r="E229" i="10"/>
  <c r="M232" i="3"/>
  <c r="F229" i="10" s="1"/>
  <c r="N232" i="3"/>
  <c r="G229" i="10" s="1"/>
  <c r="R232" i="3"/>
  <c r="S232" i="3" s="1"/>
  <c r="AB232" i="3"/>
  <c r="O229" i="10" s="1"/>
  <c r="AO232" i="3"/>
  <c r="AP232" i="3" s="1"/>
  <c r="AA232" i="3"/>
  <c r="N229" i="10" s="1"/>
  <c r="AI232" i="3"/>
  <c r="AJ232" i="3" s="1"/>
  <c r="H229" i="10"/>
  <c r="Q232" i="3"/>
  <c r="K229" i="10" s="1"/>
  <c r="AC232" i="3"/>
  <c r="AD232" i="3" s="1"/>
  <c r="AT231" i="3"/>
  <c r="X228" i="10" s="1"/>
  <c r="AS231" i="3"/>
  <c r="W228" i="10" s="1"/>
  <c r="AQ231" i="3"/>
  <c r="AR231" i="3"/>
  <c r="H235" i="3"/>
  <c r="I235" i="3" s="1"/>
  <c r="D232" i="10"/>
  <c r="J234" i="3"/>
  <c r="V231" i="3"/>
  <c r="Z231" i="3" s="1"/>
  <c r="M228" i="10" s="1"/>
  <c r="W231" i="3"/>
  <c r="T231" i="3"/>
  <c r="X231" i="3"/>
  <c r="U231" i="3"/>
  <c r="Y231" i="3" s="1"/>
  <c r="L228" i="10" s="1"/>
  <c r="AF232" i="3" l="1"/>
  <c r="AH232" i="3"/>
  <c r="T229" i="10" s="1"/>
  <c r="AG232" i="3"/>
  <c r="S229" i="10" s="1"/>
  <c r="AE232" i="3"/>
  <c r="P233" i="3"/>
  <c r="J230" i="10" s="1"/>
  <c r="E230" i="10"/>
  <c r="M233" i="3"/>
  <c r="F230" i="10" s="1"/>
  <c r="N233" i="3"/>
  <c r="G230" i="10" s="1"/>
  <c r="O234" i="3"/>
  <c r="K234" i="3"/>
  <c r="L234" i="3" s="1"/>
  <c r="R233" i="3"/>
  <c r="S233" i="3" s="1"/>
  <c r="AB233" i="3"/>
  <c r="O230" i="10" s="1"/>
  <c r="AI233" i="3"/>
  <c r="AJ233" i="3" s="1"/>
  <c r="AA233" i="3"/>
  <c r="N230" i="10" s="1"/>
  <c r="AO233" i="3"/>
  <c r="AP233" i="3" s="1"/>
  <c r="Q233" i="3"/>
  <c r="K230" i="10" s="1"/>
  <c r="AC233" i="3"/>
  <c r="AD233" i="3" s="1"/>
  <c r="H230" i="10"/>
  <c r="AK232" i="3"/>
  <c r="AL232" i="3"/>
  <c r="AN232" i="3"/>
  <c r="V229" i="10" s="1"/>
  <c r="AM232" i="3"/>
  <c r="U229" i="10" s="1"/>
  <c r="H236" i="3"/>
  <c r="I236" i="3" s="1"/>
  <c r="D233" i="10"/>
  <c r="J235" i="3"/>
  <c r="P228" i="10"/>
  <c r="AZ231" i="3"/>
  <c r="R228" i="10" s="1"/>
  <c r="AY231" i="3"/>
  <c r="Q228" i="10" s="1"/>
  <c r="AQ232" i="3"/>
  <c r="AR232" i="3"/>
  <c r="AT232" i="3"/>
  <c r="X229" i="10" s="1"/>
  <c r="AS232" i="3"/>
  <c r="W229" i="10" s="1"/>
  <c r="G237" i="3"/>
  <c r="BB237" i="3"/>
  <c r="AU237" i="3"/>
  <c r="AV237" i="3" s="1"/>
  <c r="C234" i="10" s="1"/>
  <c r="AW237" i="3"/>
  <c r="F238" i="3"/>
  <c r="AX236" i="3"/>
  <c r="I233" i="10"/>
  <c r="U232" i="3"/>
  <c r="Y232" i="3" s="1"/>
  <c r="L229" i="10" s="1"/>
  <c r="V232" i="3"/>
  <c r="Z232" i="3" s="1"/>
  <c r="M229" i="10" s="1"/>
  <c r="W232" i="3"/>
  <c r="T232" i="3"/>
  <c r="X232" i="3"/>
  <c r="AS233" i="3" l="1"/>
  <c r="W230" i="10" s="1"/>
  <c r="AQ233" i="3"/>
  <c r="AR233" i="3"/>
  <c r="AT233" i="3"/>
  <c r="X230" i="10" s="1"/>
  <c r="J236" i="3"/>
  <c r="BB238" i="3"/>
  <c r="AU238" i="3"/>
  <c r="AV238" i="3" s="1"/>
  <c r="C235" i="10" s="1"/>
  <c r="F239" i="3"/>
  <c r="AW238" i="3"/>
  <c r="G238" i="3"/>
  <c r="AK233" i="3"/>
  <c r="AL233" i="3"/>
  <c r="AN233" i="3"/>
  <c r="V230" i="10" s="1"/>
  <c r="AM233" i="3"/>
  <c r="U230" i="10" s="1"/>
  <c r="W233" i="3"/>
  <c r="T233" i="3"/>
  <c r="X233" i="3"/>
  <c r="U233" i="3"/>
  <c r="Y233" i="3" s="1"/>
  <c r="L230" i="10" s="1"/>
  <c r="V233" i="3"/>
  <c r="Z233" i="3" s="1"/>
  <c r="M230" i="10" s="1"/>
  <c r="AX237" i="3"/>
  <c r="I234" i="10"/>
  <c r="AZ232" i="3"/>
  <c r="R229" i="10" s="1"/>
  <c r="AY232" i="3"/>
  <c r="Q229" i="10" s="1"/>
  <c r="P229" i="10"/>
  <c r="H237" i="3"/>
  <c r="I237" i="3" s="1"/>
  <c r="D234" i="10"/>
  <c r="N234" i="3"/>
  <c r="G231" i="10" s="1"/>
  <c r="P234" i="3"/>
  <c r="J231" i="10" s="1"/>
  <c r="E231" i="10"/>
  <c r="M234" i="3"/>
  <c r="F231" i="10" s="1"/>
  <c r="O235" i="3"/>
  <c r="K235" i="3"/>
  <c r="L235" i="3" s="1"/>
  <c r="AF233" i="3"/>
  <c r="AH233" i="3"/>
  <c r="T230" i="10" s="1"/>
  <c r="AG233" i="3"/>
  <c r="S230" i="10" s="1"/>
  <c r="AE233" i="3"/>
  <c r="AI234" i="3"/>
  <c r="AJ234" i="3" s="1"/>
  <c r="AA234" i="3"/>
  <c r="N231" i="10" s="1"/>
  <c r="AO234" i="3"/>
  <c r="AP234" i="3" s="1"/>
  <c r="H231" i="10"/>
  <c r="Q234" i="3"/>
  <c r="K231" i="10" s="1"/>
  <c r="AC234" i="3"/>
  <c r="AD234" i="3" s="1"/>
  <c r="R234" i="3"/>
  <c r="S234" i="3" s="1"/>
  <c r="AB234" i="3"/>
  <c r="O231" i="10" s="1"/>
  <c r="AK234" i="3" l="1"/>
  <c r="AL234" i="3"/>
  <c r="AN234" i="3"/>
  <c r="V231" i="10" s="1"/>
  <c r="AM234" i="3"/>
  <c r="U231" i="10" s="1"/>
  <c r="O236" i="3"/>
  <c r="K236" i="3"/>
  <c r="L236" i="3" s="1"/>
  <c r="AI235" i="3"/>
  <c r="AJ235" i="3" s="1"/>
  <c r="AA235" i="3"/>
  <c r="N232" i="10" s="1"/>
  <c r="AC235" i="3"/>
  <c r="AD235" i="3" s="1"/>
  <c r="Q235" i="3"/>
  <c r="K232" i="10" s="1"/>
  <c r="AO235" i="3"/>
  <c r="AP235" i="3" s="1"/>
  <c r="H232" i="10"/>
  <c r="R235" i="3"/>
  <c r="S235" i="3" s="1"/>
  <c r="AB235" i="3"/>
  <c r="O232" i="10" s="1"/>
  <c r="AF234" i="3"/>
  <c r="AG234" i="3"/>
  <c r="S231" i="10" s="1"/>
  <c r="AH234" i="3"/>
  <c r="T231" i="10" s="1"/>
  <c r="AE234" i="3"/>
  <c r="D235" i="10"/>
  <c r="H238" i="3"/>
  <c r="I238" i="3" s="1"/>
  <c r="AT234" i="3"/>
  <c r="X231" i="10" s="1"/>
  <c r="AQ234" i="3"/>
  <c r="AR234" i="3"/>
  <c r="AS234" i="3"/>
  <c r="W231" i="10" s="1"/>
  <c r="W234" i="3"/>
  <c r="T234" i="3"/>
  <c r="X234" i="3"/>
  <c r="U234" i="3"/>
  <c r="Y234" i="3" s="1"/>
  <c r="L231" i="10" s="1"/>
  <c r="V234" i="3"/>
  <c r="Z234" i="3" s="1"/>
  <c r="M231" i="10" s="1"/>
  <c r="AX238" i="3"/>
  <c r="I235" i="10"/>
  <c r="J237" i="3"/>
  <c r="P235" i="3"/>
  <c r="J232" i="10" s="1"/>
  <c r="E232" i="10"/>
  <c r="M235" i="3"/>
  <c r="F232" i="10" s="1"/>
  <c r="N235" i="3"/>
  <c r="G232" i="10" s="1"/>
  <c r="AZ233" i="3"/>
  <c r="R230" i="10" s="1"/>
  <c r="AY233" i="3"/>
  <c r="Q230" i="10" s="1"/>
  <c r="P230" i="10"/>
  <c r="F240" i="3"/>
  <c r="G239" i="3"/>
  <c r="BB239" i="3"/>
  <c r="AU239" i="3"/>
  <c r="AV239" i="3" s="1"/>
  <c r="C236" i="10" s="1"/>
  <c r="AW239" i="3"/>
  <c r="AL235" i="3" l="1"/>
  <c r="AN235" i="3"/>
  <c r="V232" i="10" s="1"/>
  <c r="AM235" i="3"/>
  <c r="U232" i="10" s="1"/>
  <c r="AK235" i="3"/>
  <c r="P236" i="3"/>
  <c r="J233" i="10" s="1"/>
  <c r="E233" i="10"/>
  <c r="M236" i="3"/>
  <c r="F233" i="10" s="1"/>
  <c r="N236" i="3"/>
  <c r="G233" i="10" s="1"/>
  <c r="V235" i="3"/>
  <c r="Z235" i="3" s="1"/>
  <c r="M232" i="10" s="1"/>
  <c r="W235" i="3"/>
  <c r="T235" i="3"/>
  <c r="X235" i="3"/>
  <c r="U235" i="3"/>
  <c r="Y235" i="3" s="1"/>
  <c r="L232" i="10" s="1"/>
  <c r="AC236" i="3"/>
  <c r="AD236" i="3" s="1"/>
  <c r="AA236" i="3"/>
  <c r="N233" i="10" s="1"/>
  <c r="AO236" i="3"/>
  <c r="AP236" i="3" s="1"/>
  <c r="H233" i="10"/>
  <c r="Q236" i="3"/>
  <c r="K233" i="10" s="1"/>
  <c r="AI236" i="3"/>
  <c r="AJ236" i="3" s="1"/>
  <c r="R236" i="3"/>
  <c r="S236" i="3" s="1"/>
  <c r="AB236" i="3"/>
  <c r="O233" i="10" s="1"/>
  <c r="J238" i="3"/>
  <c r="AR235" i="3"/>
  <c r="AT235" i="3"/>
  <c r="X232" i="10" s="1"/>
  <c r="AS235" i="3"/>
  <c r="W232" i="10" s="1"/>
  <c r="AQ235" i="3"/>
  <c r="AX239" i="3"/>
  <c r="I236" i="10"/>
  <c r="H239" i="3"/>
  <c r="I239" i="3" s="1"/>
  <c r="D236" i="10"/>
  <c r="AZ234" i="3"/>
  <c r="R231" i="10" s="1"/>
  <c r="AY234" i="3"/>
  <c r="Q231" i="10" s="1"/>
  <c r="P231" i="10"/>
  <c r="AW240" i="3"/>
  <c r="F241" i="3"/>
  <c r="G240" i="3"/>
  <c r="BB240" i="3"/>
  <c r="AU240" i="3"/>
  <c r="AV240" i="3" s="1"/>
  <c r="C237" i="10" s="1"/>
  <c r="K237" i="3"/>
  <c r="L237" i="3" s="1"/>
  <c r="O237" i="3"/>
  <c r="AE235" i="3"/>
  <c r="AF235" i="3"/>
  <c r="AH235" i="3"/>
  <c r="T232" i="10" s="1"/>
  <c r="AG235" i="3"/>
  <c r="S232" i="10" s="1"/>
  <c r="AS236" i="3" l="1"/>
  <c r="W233" i="10" s="1"/>
  <c r="AQ236" i="3"/>
  <c r="AR236" i="3"/>
  <c r="AT236" i="3"/>
  <c r="X233" i="10" s="1"/>
  <c r="J239" i="3"/>
  <c r="AE236" i="3"/>
  <c r="AF236" i="3"/>
  <c r="AH236" i="3"/>
  <c r="T233" i="10" s="1"/>
  <c r="AG236" i="3"/>
  <c r="S233" i="10" s="1"/>
  <c r="H240" i="3"/>
  <c r="I240" i="3" s="1"/>
  <c r="D237" i="10"/>
  <c r="V236" i="3"/>
  <c r="Z236" i="3" s="1"/>
  <c r="M233" i="10" s="1"/>
  <c r="W236" i="3"/>
  <c r="T236" i="3"/>
  <c r="X236" i="3"/>
  <c r="U236" i="3"/>
  <c r="Y236" i="3" s="1"/>
  <c r="L233" i="10" s="1"/>
  <c r="M237" i="3"/>
  <c r="F234" i="10" s="1"/>
  <c r="N237" i="3"/>
  <c r="G234" i="10" s="1"/>
  <c r="P237" i="3"/>
  <c r="J234" i="10" s="1"/>
  <c r="E234" i="10"/>
  <c r="O238" i="3"/>
  <c r="K238" i="3"/>
  <c r="L238" i="3" s="1"/>
  <c r="AM236" i="3"/>
  <c r="U233" i="10" s="1"/>
  <c r="AK236" i="3"/>
  <c r="AL236" i="3"/>
  <c r="AN236" i="3"/>
  <c r="V233" i="10" s="1"/>
  <c r="P232" i="10"/>
  <c r="AZ235" i="3"/>
  <c r="R232" i="10" s="1"/>
  <c r="AY235" i="3"/>
  <c r="Q232" i="10" s="1"/>
  <c r="AX240" i="3"/>
  <c r="I237" i="10"/>
  <c r="BB241" i="3"/>
  <c r="AU241" i="3"/>
  <c r="AV241" i="3" s="1"/>
  <c r="C238" i="10" s="1"/>
  <c r="AW241" i="3"/>
  <c r="F242" i="3"/>
  <c r="G241" i="3"/>
  <c r="AI237" i="3"/>
  <c r="AJ237" i="3" s="1"/>
  <c r="H234" i="10"/>
  <c r="R237" i="3"/>
  <c r="S237" i="3" s="1"/>
  <c r="AB237" i="3"/>
  <c r="O234" i="10" s="1"/>
  <c r="AO237" i="3"/>
  <c r="AP237" i="3" s="1"/>
  <c r="AA237" i="3"/>
  <c r="N234" i="10" s="1"/>
  <c r="AC237" i="3"/>
  <c r="AD237" i="3" s="1"/>
  <c r="Q237" i="3"/>
  <c r="K234" i="10" s="1"/>
  <c r="P238" i="3" l="1"/>
  <c r="J235" i="10" s="1"/>
  <c r="E235" i="10"/>
  <c r="M238" i="3"/>
  <c r="F235" i="10" s="1"/>
  <c r="N238" i="3"/>
  <c r="G235" i="10" s="1"/>
  <c r="AZ236" i="3"/>
  <c r="R233" i="10" s="1"/>
  <c r="AY236" i="3"/>
  <c r="Q233" i="10" s="1"/>
  <c r="P233" i="10"/>
  <c r="AL237" i="3"/>
  <c r="AK237" i="3"/>
  <c r="AN237" i="3"/>
  <c r="V234" i="10" s="1"/>
  <c r="AM237" i="3"/>
  <c r="U234" i="10" s="1"/>
  <c r="AO238" i="3"/>
  <c r="AP238" i="3" s="1"/>
  <c r="AA238" i="3"/>
  <c r="N235" i="10" s="1"/>
  <c r="AC238" i="3"/>
  <c r="AD238" i="3" s="1"/>
  <c r="H235" i="10"/>
  <c r="Q238" i="3"/>
  <c r="K235" i="10" s="1"/>
  <c r="AI238" i="3"/>
  <c r="AJ238" i="3" s="1"/>
  <c r="R238" i="3"/>
  <c r="S238" i="3" s="1"/>
  <c r="AB238" i="3"/>
  <c r="O235" i="10" s="1"/>
  <c r="D238" i="10"/>
  <c r="H241" i="3"/>
  <c r="I241" i="3" s="1"/>
  <c r="O239" i="3"/>
  <c r="K239" i="3"/>
  <c r="L239" i="3" s="1"/>
  <c r="V237" i="3"/>
  <c r="Z237" i="3" s="1"/>
  <c r="M234" i="10" s="1"/>
  <c r="W237" i="3"/>
  <c r="T237" i="3"/>
  <c r="X237" i="3"/>
  <c r="U237" i="3"/>
  <c r="Y237" i="3" s="1"/>
  <c r="L234" i="10" s="1"/>
  <c r="AX241" i="3"/>
  <c r="I238" i="10"/>
  <c r="J240" i="3"/>
  <c r="AH237" i="3"/>
  <c r="T234" i="10" s="1"/>
  <c r="AG237" i="3"/>
  <c r="S234" i="10" s="1"/>
  <c r="AE237" i="3"/>
  <c r="AF237" i="3"/>
  <c r="AW242" i="3"/>
  <c r="F243" i="3"/>
  <c r="G242" i="3"/>
  <c r="BB242" i="3"/>
  <c r="AU242" i="3"/>
  <c r="AV242" i="3" s="1"/>
  <c r="C239" i="10" s="1"/>
  <c r="AT237" i="3"/>
  <c r="X234" i="10" s="1"/>
  <c r="AS237" i="3"/>
  <c r="W234" i="10" s="1"/>
  <c r="AQ237" i="3"/>
  <c r="AR237" i="3"/>
  <c r="H242" i="3" l="1"/>
  <c r="I242" i="3" s="1"/>
  <c r="D239" i="10"/>
  <c r="O240" i="3"/>
  <c r="K240" i="3"/>
  <c r="L240" i="3" s="1"/>
  <c r="P239" i="3"/>
  <c r="J236" i="10" s="1"/>
  <c r="E236" i="10"/>
  <c r="M239" i="3"/>
  <c r="F236" i="10" s="1"/>
  <c r="N239" i="3"/>
  <c r="G236" i="10" s="1"/>
  <c r="AG238" i="3"/>
  <c r="S235" i="10" s="1"/>
  <c r="AE238" i="3"/>
  <c r="AF238" i="3"/>
  <c r="AH238" i="3"/>
  <c r="T235" i="10" s="1"/>
  <c r="AX242" i="3"/>
  <c r="I239" i="10"/>
  <c r="AQ238" i="3"/>
  <c r="AR238" i="3"/>
  <c r="AT238" i="3"/>
  <c r="X235" i="10" s="1"/>
  <c r="AS238" i="3"/>
  <c r="W235" i="10" s="1"/>
  <c r="AZ237" i="3"/>
  <c r="R234" i="10" s="1"/>
  <c r="AY237" i="3"/>
  <c r="Q234" i="10" s="1"/>
  <c r="P234" i="10"/>
  <c r="U238" i="3"/>
  <c r="Y238" i="3" s="1"/>
  <c r="L235" i="10" s="1"/>
  <c r="V238" i="3"/>
  <c r="Z238" i="3" s="1"/>
  <c r="M235" i="10" s="1"/>
  <c r="W238" i="3"/>
  <c r="T238" i="3"/>
  <c r="X238" i="3"/>
  <c r="F244" i="3"/>
  <c r="AW243" i="3"/>
  <c r="G243" i="3"/>
  <c r="BB243" i="3"/>
  <c r="AU243" i="3"/>
  <c r="AV243" i="3" s="1"/>
  <c r="C240" i="10" s="1"/>
  <c r="AI239" i="3"/>
  <c r="AJ239" i="3" s="1"/>
  <c r="H236" i="10"/>
  <c r="R239" i="3"/>
  <c r="S239" i="3" s="1"/>
  <c r="AB239" i="3"/>
  <c r="O236" i="10" s="1"/>
  <c r="AO239" i="3"/>
  <c r="AP239" i="3" s="1"/>
  <c r="AA239" i="3"/>
  <c r="N236" i="10" s="1"/>
  <c r="AC239" i="3"/>
  <c r="AD239" i="3" s="1"/>
  <c r="Q239" i="3"/>
  <c r="K236" i="10" s="1"/>
  <c r="J241" i="3"/>
  <c r="AM238" i="3"/>
  <c r="U235" i="10" s="1"/>
  <c r="AN238" i="3"/>
  <c r="V235" i="10" s="1"/>
  <c r="AK238" i="3"/>
  <c r="AL238" i="3"/>
  <c r="AK239" i="3" l="1"/>
  <c r="AL239" i="3"/>
  <c r="AN239" i="3"/>
  <c r="V236" i="10" s="1"/>
  <c r="AM239" i="3"/>
  <c r="U236" i="10" s="1"/>
  <c r="M240" i="3"/>
  <c r="F237" i="10" s="1"/>
  <c r="N240" i="3"/>
  <c r="G237" i="10" s="1"/>
  <c r="P240" i="3"/>
  <c r="J237" i="10" s="1"/>
  <c r="E237" i="10"/>
  <c r="AG239" i="3"/>
  <c r="S236" i="10" s="1"/>
  <c r="AH239" i="3"/>
  <c r="T236" i="10" s="1"/>
  <c r="AE239" i="3"/>
  <c r="AF239" i="3"/>
  <c r="AX243" i="3"/>
  <c r="I240" i="10"/>
  <c r="F245" i="3"/>
  <c r="G244" i="3"/>
  <c r="BB244" i="3"/>
  <c r="AU244" i="3"/>
  <c r="AV244" i="3" s="1"/>
  <c r="C241" i="10" s="1"/>
  <c r="AW244" i="3"/>
  <c r="AI240" i="3"/>
  <c r="AJ240" i="3" s="1"/>
  <c r="AA240" i="3"/>
  <c r="N237" i="10" s="1"/>
  <c r="AC240" i="3"/>
  <c r="AD240" i="3" s="1"/>
  <c r="H237" i="10"/>
  <c r="Q240" i="3"/>
  <c r="K237" i="10" s="1"/>
  <c r="AO240" i="3"/>
  <c r="AP240" i="3" s="1"/>
  <c r="R240" i="3"/>
  <c r="S240" i="3" s="1"/>
  <c r="AB240" i="3"/>
  <c r="O237" i="10" s="1"/>
  <c r="H243" i="3"/>
  <c r="I243" i="3" s="1"/>
  <c r="D240" i="10"/>
  <c r="V239" i="3"/>
  <c r="Z239" i="3" s="1"/>
  <c r="M236" i="10" s="1"/>
  <c r="W239" i="3"/>
  <c r="T239" i="3"/>
  <c r="X239" i="3"/>
  <c r="U239" i="3"/>
  <c r="Y239" i="3" s="1"/>
  <c r="L236" i="10" s="1"/>
  <c r="AS239" i="3"/>
  <c r="W236" i="10" s="1"/>
  <c r="AQ239" i="3"/>
  <c r="AR239" i="3"/>
  <c r="AT239" i="3"/>
  <c r="X236" i="10" s="1"/>
  <c r="O241" i="3"/>
  <c r="K241" i="3"/>
  <c r="L241" i="3" s="1"/>
  <c r="P235" i="10"/>
  <c r="AZ238" i="3"/>
  <c r="R235" i="10" s="1"/>
  <c r="AY238" i="3"/>
  <c r="Q235" i="10" s="1"/>
  <c r="J242" i="3"/>
  <c r="H244" i="3" l="1"/>
  <c r="I244" i="3" s="1"/>
  <c r="D241" i="10"/>
  <c r="M241" i="3"/>
  <c r="F238" i="10" s="1"/>
  <c r="N241" i="3"/>
  <c r="G238" i="10" s="1"/>
  <c r="P241" i="3"/>
  <c r="J238" i="10" s="1"/>
  <c r="E238" i="10"/>
  <c r="AO241" i="3"/>
  <c r="AP241" i="3" s="1"/>
  <c r="H238" i="10"/>
  <c r="R241" i="3"/>
  <c r="S241" i="3" s="1"/>
  <c r="AB241" i="3"/>
  <c r="O238" i="10" s="1"/>
  <c r="AI241" i="3"/>
  <c r="AJ241" i="3" s="1"/>
  <c r="AA241" i="3"/>
  <c r="N238" i="10" s="1"/>
  <c r="AC241" i="3"/>
  <c r="AD241" i="3" s="1"/>
  <c r="Q241" i="3"/>
  <c r="K238" i="10" s="1"/>
  <c r="AW245" i="3"/>
  <c r="F246" i="3"/>
  <c r="G245" i="3"/>
  <c r="BB245" i="3"/>
  <c r="AU245" i="3"/>
  <c r="AV245" i="3" s="1"/>
  <c r="C242" i="10" s="1"/>
  <c r="AH240" i="3"/>
  <c r="T237" i="10" s="1"/>
  <c r="AG240" i="3"/>
  <c r="S237" i="10" s="1"/>
  <c r="AE240" i="3"/>
  <c r="AF240" i="3"/>
  <c r="K242" i="3"/>
  <c r="L242" i="3" s="1"/>
  <c r="O242" i="3"/>
  <c r="P236" i="10"/>
  <c r="AZ239" i="3"/>
  <c r="R236" i="10" s="1"/>
  <c r="AY239" i="3"/>
  <c r="Q236" i="10" s="1"/>
  <c r="J243" i="3"/>
  <c r="AM240" i="3"/>
  <c r="U237" i="10" s="1"/>
  <c r="AK240" i="3"/>
  <c r="AL240" i="3"/>
  <c r="AN240" i="3"/>
  <c r="V237" i="10" s="1"/>
  <c r="AX244" i="3"/>
  <c r="I241" i="10"/>
  <c r="T240" i="3"/>
  <c r="X240" i="3"/>
  <c r="U240" i="3"/>
  <c r="Y240" i="3" s="1"/>
  <c r="L237" i="10" s="1"/>
  <c r="V240" i="3"/>
  <c r="Z240" i="3" s="1"/>
  <c r="M237" i="10" s="1"/>
  <c r="W240" i="3"/>
  <c r="AT240" i="3"/>
  <c r="X237" i="10" s="1"/>
  <c r="AS240" i="3"/>
  <c r="W237" i="10" s="1"/>
  <c r="AQ240" i="3"/>
  <c r="AR240" i="3"/>
  <c r="E239" i="10" l="1"/>
  <c r="M242" i="3"/>
  <c r="F239" i="10" s="1"/>
  <c r="N242" i="3"/>
  <c r="G239" i="10" s="1"/>
  <c r="P242" i="3"/>
  <c r="J239" i="10" s="1"/>
  <c r="AW246" i="3"/>
  <c r="F247" i="3"/>
  <c r="G246" i="3"/>
  <c r="BB246" i="3"/>
  <c r="AU246" i="3"/>
  <c r="AV246" i="3" s="1"/>
  <c r="C243" i="10" s="1"/>
  <c r="AT241" i="3"/>
  <c r="X238" i="10" s="1"/>
  <c r="AS241" i="3"/>
  <c r="W238" i="10" s="1"/>
  <c r="AQ241" i="3"/>
  <c r="AR241" i="3"/>
  <c r="I242" i="10"/>
  <c r="AX245" i="3"/>
  <c r="O243" i="3"/>
  <c r="K243" i="3"/>
  <c r="L243" i="3" s="1"/>
  <c r="AZ240" i="3"/>
  <c r="R237" i="10" s="1"/>
  <c r="AY240" i="3"/>
  <c r="Q237" i="10" s="1"/>
  <c r="P237" i="10"/>
  <c r="AN241" i="3"/>
  <c r="V238" i="10" s="1"/>
  <c r="AM241" i="3"/>
  <c r="U238" i="10" s="1"/>
  <c r="AK241" i="3"/>
  <c r="AL241" i="3"/>
  <c r="AH241" i="3"/>
  <c r="T238" i="10" s="1"/>
  <c r="AG241" i="3"/>
  <c r="S238" i="10" s="1"/>
  <c r="AE241" i="3"/>
  <c r="AF241" i="3"/>
  <c r="R242" i="3"/>
  <c r="S242" i="3" s="1"/>
  <c r="AB242" i="3"/>
  <c r="O239" i="10" s="1"/>
  <c r="AI242" i="3"/>
  <c r="AJ242" i="3" s="1"/>
  <c r="AA242" i="3"/>
  <c r="N239" i="10" s="1"/>
  <c r="AC242" i="3"/>
  <c r="AD242" i="3" s="1"/>
  <c r="H239" i="10"/>
  <c r="Q242" i="3"/>
  <c r="K239" i="10" s="1"/>
  <c r="AO242" i="3"/>
  <c r="AP242" i="3" s="1"/>
  <c r="H245" i="3"/>
  <c r="I245" i="3" s="1"/>
  <c r="D242" i="10"/>
  <c r="V241" i="3"/>
  <c r="Z241" i="3" s="1"/>
  <c r="M238" i="10" s="1"/>
  <c r="W241" i="3"/>
  <c r="T241" i="3"/>
  <c r="X241" i="3"/>
  <c r="U241" i="3"/>
  <c r="Y241" i="3" s="1"/>
  <c r="L238" i="10" s="1"/>
  <c r="J244" i="3"/>
  <c r="H246" i="3" l="1"/>
  <c r="I246" i="3" s="1"/>
  <c r="D243" i="10"/>
  <c r="G247" i="3"/>
  <c r="BB247" i="3"/>
  <c r="AU247" i="3"/>
  <c r="AV247" i="3" s="1"/>
  <c r="C244" i="10" s="1"/>
  <c r="AW247" i="3"/>
  <c r="F248" i="3"/>
  <c r="AX246" i="3"/>
  <c r="I243" i="10"/>
  <c r="J245" i="3"/>
  <c r="AT242" i="3"/>
  <c r="X239" i="10" s="1"/>
  <c r="AQ242" i="3"/>
  <c r="AR242" i="3"/>
  <c r="AS242" i="3"/>
  <c r="W239" i="10" s="1"/>
  <c r="AM242" i="3"/>
  <c r="U239" i="10" s="1"/>
  <c r="AK242" i="3"/>
  <c r="AL242" i="3"/>
  <c r="AN242" i="3"/>
  <c r="V239" i="10" s="1"/>
  <c r="K244" i="3"/>
  <c r="L244" i="3" s="1"/>
  <c r="O244" i="3"/>
  <c r="AC243" i="3"/>
  <c r="AD243" i="3" s="1"/>
  <c r="Q243" i="3"/>
  <c r="K240" i="10" s="1"/>
  <c r="AO243" i="3"/>
  <c r="AP243" i="3" s="1"/>
  <c r="H240" i="10"/>
  <c r="R243" i="3"/>
  <c r="S243" i="3" s="1"/>
  <c r="AB243" i="3"/>
  <c r="O240" i="10" s="1"/>
  <c r="AI243" i="3"/>
  <c r="AJ243" i="3" s="1"/>
  <c r="AA243" i="3"/>
  <c r="N240" i="10" s="1"/>
  <c r="V242" i="3"/>
  <c r="Z242" i="3" s="1"/>
  <c r="M239" i="10" s="1"/>
  <c r="W242" i="3"/>
  <c r="T242" i="3"/>
  <c r="X242" i="3"/>
  <c r="U242" i="3"/>
  <c r="Y242" i="3" s="1"/>
  <c r="L239" i="10" s="1"/>
  <c r="AZ241" i="3"/>
  <c r="R238" i="10" s="1"/>
  <c r="AY241" i="3"/>
  <c r="Q238" i="10" s="1"/>
  <c r="P238" i="10"/>
  <c r="AE242" i="3"/>
  <c r="AF242" i="3"/>
  <c r="AG242" i="3"/>
  <c r="S239" i="10" s="1"/>
  <c r="AH242" i="3"/>
  <c r="T239" i="10" s="1"/>
  <c r="P243" i="3"/>
  <c r="J240" i="10" s="1"/>
  <c r="E240" i="10"/>
  <c r="M243" i="3"/>
  <c r="F240" i="10" s="1"/>
  <c r="N243" i="3"/>
  <c r="G240" i="10" s="1"/>
  <c r="AQ243" i="3" l="1"/>
  <c r="AR243" i="3"/>
  <c r="AT243" i="3"/>
  <c r="X240" i="10" s="1"/>
  <c r="AS243" i="3"/>
  <c r="W240" i="10" s="1"/>
  <c r="AW248" i="3"/>
  <c r="F249" i="3"/>
  <c r="G248" i="3"/>
  <c r="BB248" i="3"/>
  <c r="AU248" i="3"/>
  <c r="AV248" i="3" s="1"/>
  <c r="C245" i="10" s="1"/>
  <c r="AX247" i="3"/>
  <c r="I244" i="10"/>
  <c r="Q244" i="3"/>
  <c r="K241" i="10" s="1"/>
  <c r="AO244" i="3"/>
  <c r="AP244" i="3" s="1"/>
  <c r="R244" i="3"/>
  <c r="S244" i="3" s="1"/>
  <c r="AB244" i="3"/>
  <c r="O241" i="10" s="1"/>
  <c r="AI244" i="3"/>
  <c r="AJ244" i="3" s="1"/>
  <c r="AA244" i="3"/>
  <c r="N241" i="10" s="1"/>
  <c r="AC244" i="3"/>
  <c r="AD244" i="3" s="1"/>
  <c r="H241" i="10"/>
  <c r="AE243" i="3"/>
  <c r="AF243" i="3"/>
  <c r="AH243" i="3"/>
  <c r="T240" i="10" s="1"/>
  <c r="AG243" i="3"/>
  <c r="S240" i="10" s="1"/>
  <c r="AM243" i="3"/>
  <c r="U240" i="10" s="1"/>
  <c r="AN243" i="3"/>
  <c r="V240" i="10" s="1"/>
  <c r="AK243" i="3"/>
  <c r="AL243" i="3"/>
  <c r="H247" i="3"/>
  <c r="I247" i="3" s="1"/>
  <c r="D244" i="10"/>
  <c r="P239" i="10"/>
  <c r="AZ242" i="3"/>
  <c r="R239" i="10" s="1"/>
  <c r="AY242" i="3"/>
  <c r="Q239" i="10" s="1"/>
  <c r="U243" i="3"/>
  <c r="Y243" i="3" s="1"/>
  <c r="L240" i="10" s="1"/>
  <c r="V243" i="3"/>
  <c r="Z243" i="3" s="1"/>
  <c r="M240" i="10" s="1"/>
  <c r="W243" i="3"/>
  <c r="T243" i="3"/>
  <c r="X243" i="3"/>
  <c r="P244" i="3"/>
  <c r="J241" i="10" s="1"/>
  <c r="E241" i="10"/>
  <c r="M244" i="3"/>
  <c r="F241" i="10" s="1"/>
  <c r="N244" i="3"/>
  <c r="G241" i="10" s="1"/>
  <c r="O245" i="3"/>
  <c r="K245" i="3"/>
  <c r="L245" i="3" s="1"/>
  <c r="J246" i="3"/>
  <c r="D245" i="10" l="1"/>
  <c r="H248" i="3"/>
  <c r="I248" i="3" s="1"/>
  <c r="V244" i="3"/>
  <c r="Z244" i="3" s="1"/>
  <c r="M241" i="10" s="1"/>
  <c r="W244" i="3"/>
  <c r="T244" i="3"/>
  <c r="X244" i="3"/>
  <c r="U244" i="3"/>
  <c r="Y244" i="3" s="1"/>
  <c r="L241" i="10" s="1"/>
  <c r="F250" i="3"/>
  <c r="AW249" i="3"/>
  <c r="G249" i="3"/>
  <c r="BB249" i="3"/>
  <c r="AU249" i="3"/>
  <c r="AV249" i="3" s="1"/>
  <c r="C246" i="10" s="1"/>
  <c r="AK244" i="3"/>
  <c r="AL244" i="3"/>
  <c r="AN244" i="3"/>
  <c r="V241" i="10" s="1"/>
  <c r="AM244" i="3"/>
  <c r="U241" i="10" s="1"/>
  <c r="AS244" i="3"/>
  <c r="W241" i="10" s="1"/>
  <c r="AQ244" i="3"/>
  <c r="AR244" i="3"/>
  <c r="AT244" i="3"/>
  <c r="X241" i="10" s="1"/>
  <c r="AX248" i="3"/>
  <c r="I245" i="10"/>
  <c r="O246" i="3"/>
  <c r="K246" i="3"/>
  <c r="L246" i="3" s="1"/>
  <c r="AZ243" i="3"/>
  <c r="R240" i="10" s="1"/>
  <c r="AY243" i="3"/>
  <c r="Q240" i="10" s="1"/>
  <c r="P240" i="10"/>
  <c r="J247" i="3"/>
  <c r="E242" i="10"/>
  <c r="M245" i="3"/>
  <c r="F242" i="10" s="1"/>
  <c r="N245" i="3"/>
  <c r="G242" i="10" s="1"/>
  <c r="P245" i="3"/>
  <c r="J242" i="10" s="1"/>
  <c r="AH244" i="3"/>
  <c r="T241" i="10" s="1"/>
  <c r="AG244" i="3"/>
  <c r="S241" i="10" s="1"/>
  <c r="AE244" i="3"/>
  <c r="AF244" i="3"/>
  <c r="AO245" i="3"/>
  <c r="AP245" i="3" s="1"/>
  <c r="AA245" i="3"/>
  <c r="N242" i="10" s="1"/>
  <c r="AC245" i="3"/>
  <c r="AD245" i="3" s="1"/>
  <c r="Q245" i="3"/>
  <c r="K242" i="10" s="1"/>
  <c r="AI245" i="3"/>
  <c r="AJ245" i="3" s="1"/>
  <c r="H242" i="10"/>
  <c r="R245" i="3"/>
  <c r="S245" i="3" s="1"/>
  <c r="AB245" i="3"/>
  <c r="O242" i="10" s="1"/>
  <c r="P246" i="3" l="1"/>
  <c r="J243" i="10" s="1"/>
  <c r="E243" i="10"/>
  <c r="M246" i="3"/>
  <c r="F243" i="10" s="1"/>
  <c r="N246" i="3"/>
  <c r="G243" i="10" s="1"/>
  <c r="AW250" i="3"/>
  <c r="F251" i="3"/>
  <c r="G250" i="3"/>
  <c r="BB250" i="3"/>
  <c r="AU250" i="3"/>
  <c r="AV250" i="3" s="1"/>
  <c r="C247" i="10" s="1"/>
  <c r="AE245" i="3"/>
  <c r="AF245" i="3"/>
  <c r="AH245" i="3"/>
  <c r="T242" i="10" s="1"/>
  <c r="AG245" i="3"/>
  <c r="S242" i="10" s="1"/>
  <c r="AT245" i="3"/>
  <c r="X242" i="10" s="1"/>
  <c r="AQ245" i="3"/>
  <c r="AR245" i="3"/>
  <c r="AS245" i="3"/>
  <c r="W242" i="10" s="1"/>
  <c r="O247" i="3"/>
  <c r="K247" i="3"/>
  <c r="L247" i="3" s="1"/>
  <c r="AZ244" i="3"/>
  <c r="R241" i="10" s="1"/>
  <c r="AY244" i="3"/>
  <c r="Q241" i="10" s="1"/>
  <c r="P241" i="10"/>
  <c r="AC246" i="3"/>
  <c r="AD246" i="3" s="1"/>
  <c r="H243" i="10"/>
  <c r="Q246" i="3"/>
  <c r="K243" i="10" s="1"/>
  <c r="AI246" i="3"/>
  <c r="AJ246" i="3" s="1"/>
  <c r="R246" i="3"/>
  <c r="S246" i="3" s="1"/>
  <c r="AB246" i="3"/>
  <c r="O243" i="10" s="1"/>
  <c r="AO246" i="3"/>
  <c r="AP246" i="3" s="1"/>
  <c r="AA246" i="3"/>
  <c r="N243" i="10" s="1"/>
  <c r="AM245" i="3"/>
  <c r="U242" i="10" s="1"/>
  <c r="AN245" i="3"/>
  <c r="V242" i="10" s="1"/>
  <c r="AL245" i="3"/>
  <c r="AK245" i="3"/>
  <c r="H249" i="3"/>
  <c r="I249" i="3" s="1"/>
  <c r="D246" i="10"/>
  <c r="J248" i="3"/>
  <c r="W245" i="3"/>
  <c r="T245" i="3"/>
  <c r="X245" i="3"/>
  <c r="U245" i="3"/>
  <c r="Y245" i="3" s="1"/>
  <c r="L242" i="10" s="1"/>
  <c r="V245" i="3"/>
  <c r="Z245" i="3" s="1"/>
  <c r="M242" i="10" s="1"/>
  <c r="AX249" i="3"/>
  <c r="I246" i="10"/>
  <c r="AH246" i="3" l="1"/>
  <c r="T243" i="10" s="1"/>
  <c r="AG246" i="3"/>
  <c r="S243" i="10" s="1"/>
  <c r="AF246" i="3"/>
  <c r="AE246" i="3"/>
  <c r="H250" i="3"/>
  <c r="I250" i="3" s="1"/>
  <c r="D247" i="10"/>
  <c r="AZ245" i="3"/>
  <c r="R242" i="10" s="1"/>
  <c r="AY245" i="3"/>
  <c r="Q242" i="10" s="1"/>
  <c r="P242" i="10"/>
  <c r="K248" i="3"/>
  <c r="L248" i="3" s="1"/>
  <c r="O248" i="3"/>
  <c r="F252" i="3"/>
  <c r="G251" i="3"/>
  <c r="BB251" i="3"/>
  <c r="AU251" i="3"/>
  <c r="AV251" i="3" s="1"/>
  <c r="C248" i="10" s="1"/>
  <c r="AW251" i="3"/>
  <c r="AX250" i="3"/>
  <c r="I247" i="10"/>
  <c r="U246" i="3"/>
  <c r="Y246" i="3" s="1"/>
  <c r="L243" i="10" s="1"/>
  <c r="W246" i="3"/>
  <c r="T246" i="3"/>
  <c r="X246" i="3"/>
  <c r="V246" i="3"/>
  <c r="Z246" i="3" s="1"/>
  <c r="M243" i="10" s="1"/>
  <c r="P247" i="3"/>
  <c r="J244" i="10" s="1"/>
  <c r="E244" i="10"/>
  <c r="M247" i="3"/>
  <c r="F244" i="10" s="1"/>
  <c r="N247" i="3"/>
  <c r="G244" i="10" s="1"/>
  <c r="AM246" i="3"/>
  <c r="U243" i="10" s="1"/>
  <c r="AK246" i="3"/>
  <c r="AL246" i="3"/>
  <c r="AN246" i="3"/>
  <c r="V243" i="10" s="1"/>
  <c r="R247" i="3"/>
  <c r="S247" i="3" s="1"/>
  <c r="AB247" i="3"/>
  <c r="O244" i="10" s="1"/>
  <c r="AO247" i="3"/>
  <c r="AP247" i="3" s="1"/>
  <c r="AA247" i="3"/>
  <c r="N244" i="10" s="1"/>
  <c r="AC247" i="3"/>
  <c r="AD247" i="3" s="1"/>
  <c r="Q247" i="3"/>
  <c r="K244" i="10" s="1"/>
  <c r="AI247" i="3"/>
  <c r="AJ247" i="3" s="1"/>
  <c r="H244" i="10"/>
  <c r="AT246" i="3"/>
  <c r="X243" i="10" s="1"/>
  <c r="AS246" i="3"/>
  <c r="W243" i="10" s="1"/>
  <c r="AR246" i="3"/>
  <c r="AQ246" i="3"/>
  <c r="J249" i="3"/>
  <c r="AX251" i="3" l="1"/>
  <c r="I248" i="10"/>
  <c r="W247" i="3"/>
  <c r="T247" i="3"/>
  <c r="X247" i="3"/>
  <c r="U247" i="3"/>
  <c r="Y247" i="3" s="1"/>
  <c r="L244" i="10" s="1"/>
  <c r="V247" i="3"/>
  <c r="Z247" i="3" s="1"/>
  <c r="M244" i="10" s="1"/>
  <c r="H251" i="3"/>
  <c r="I251" i="3" s="1"/>
  <c r="D248" i="10"/>
  <c r="J250" i="3"/>
  <c r="AW252" i="3"/>
  <c r="F253" i="3"/>
  <c r="BB252" i="3"/>
  <c r="AU252" i="3"/>
  <c r="AV252" i="3" s="1"/>
  <c r="C249" i="10" s="1"/>
  <c r="G252" i="3"/>
  <c r="AL247" i="3"/>
  <c r="AM247" i="3"/>
  <c r="U244" i="10" s="1"/>
  <c r="AK247" i="3"/>
  <c r="AN247" i="3"/>
  <c r="V244" i="10" s="1"/>
  <c r="O249" i="3"/>
  <c r="K249" i="3"/>
  <c r="L249" i="3" s="1"/>
  <c r="AC248" i="3"/>
  <c r="AD248" i="3" s="1"/>
  <c r="H245" i="10"/>
  <c r="Q248" i="3"/>
  <c r="K245" i="10" s="1"/>
  <c r="AI248" i="3"/>
  <c r="AJ248" i="3" s="1"/>
  <c r="R248" i="3"/>
  <c r="S248" i="3" s="1"/>
  <c r="AB248" i="3"/>
  <c r="O245" i="10" s="1"/>
  <c r="AO248" i="3"/>
  <c r="AP248" i="3" s="1"/>
  <c r="AA248" i="3"/>
  <c r="N245" i="10" s="1"/>
  <c r="AZ246" i="3"/>
  <c r="R243" i="10" s="1"/>
  <c r="AY246" i="3"/>
  <c r="Q243" i="10" s="1"/>
  <c r="P243" i="10"/>
  <c r="AS247" i="3"/>
  <c r="W244" i="10" s="1"/>
  <c r="AQ247" i="3"/>
  <c r="AT247" i="3"/>
  <c r="X244" i="10" s="1"/>
  <c r="AR247" i="3"/>
  <c r="N248" i="3"/>
  <c r="G245" i="10" s="1"/>
  <c r="E245" i="10"/>
  <c r="P248" i="3"/>
  <c r="J245" i="10" s="1"/>
  <c r="M248" i="3"/>
  <c r="F245" i="10" s="1"/>
  <c r="AH247" i="3"/>
  <c r="T244" i="10" s="1"/>
  <c r="AG247" i="3"/>
  <c r="S244" i="10" s="1"/>
  <c r="AE247" i="3"/>
  <c r="AF247" i="3"/>
  <c r="H252" i="3" l="1"/>
  <c r="I252" i="3" s="1"/>
  <c r="D249" i="10"/>
  <c r="J251" i="3"/>
  <c r="AF248" i="3"/>
  <c r="AG248" i="3"/>
  <c r="S245" i="10" s="1"/>
  <c r="AE248" i="3"/>
  <c r="AH248" i="3"/>
  <c r="T245" i="10" s="1"/>
  <c r="AT248" i="3"/>
  <c r="X245" i="10" s="1"/>
  <c r="AS248" i="3"/>
  <c r="W245" i="10" s="1"/>
  <c r="AR248" i="3"/>
  <c r="AQ248" i="3"/>
  <c r="AO249" i="3"/>
  <c r="AP249" i="3" s="1"/>
  <c r="H246" i="10"/>
  <c r="R249" i="3"/>
  <c r="S249" i="3" s="1"/>
  <c r="AB249" i="3"/>
  <c r="O246" i="10" s="1"/>
  <c r="AI249" i="3"/>
  <c r="AJ249" i="3" s="1"/>
  <c r="AA249" i="3"/>
  <c r="N246" i="10" s="1"/>
  <c r="Q249" i="3"/>
  <c r="K246" i="10" s="1"/>
  <c r="AC249" i="3"/>
  <c r="AD249" i="3" s="1"/>
  <c r="AU253" i="3"/>
  <c r="AV253" i="3" s="1"/>
  <c r="C250" i="10" s="1"/>
  <c r="AW253" i="3"/>
  <c r="F254" i="3"/>
  <c r="BB253" i="3"/>
  <c r="G253" i="3"/>
  <c r="AX252" i="3"/>
  <c r="I249" i="10"/>
  <c r="P244" i="10"/>
  <c r="AZ247" i="3"/>
  <c r="R244" i="10" s="1"/>
  <c r="AY247" i="3"/>
  <c r="Q244" i="10" s="1"/>
  <c r="N249" i="3"/>
  <c r="G246" i="10" s="1"/>
  <c r="E246" i="10"/>
  <c r="P249" i="3"/>
  <c r="J246" i="10" s="1"/>
  <c r="M249" i="3"/>
  <c r="F246" i="10" s="1"/>
  <c r="T248" i="3"/>
  <c r="X248" i="3"/>
  <c r="U248" i="3"/>
  <c r="Y248" i="3" s="1"/>
  <c r="L245" i="10" s="1"/>
  <c r="V248" i="3"/>
  <c r="Z248" i="3" s="1"/>
  <c r="M245" i="10" s="1"/>
  <c r="W248" i="3"/>
  <c r="AM248" i="3"/>
  <c r="U245" i="10" s="1"/>
  <c r="AL248" i="3"/>
  <c r="AN248" i="3"/>
  <c r="V245" i="10" s="1"/>
  <c r="AK248" i="3"/>
  <c r="O250" i="3"/>
  <c r="K250" i="3"/>
  <c r="L250" i="3" s="1"/>
  <c r="AU254" i="3" l="1"/>
  <c r="AV254" i="3" s="1"/>
  <c r="C251" i="10" s="1"/>
  <c r="F255" i="3"/>
  <c r="AW254" i="3"/>
  <c r="BB254" i="3"/>
  <c r="G254" i="3"/>
  <c r="W249" i="3"/>
  <c r="U249" i="3"/>
  <c r="Y249" i="3" s="1"/>
  <c r="L246" i="10" s="1"/>
  <c r="V249" i="3"/>
  <c r="Z249" i="3" s="1"/>
  <c r="M246" i="10" s="1"/>
  <c r="X249" i="3"/>
  <c r="T249" i="3"/>
  <c r="I250" i="10"/>
  <c r="AX253" i="3"/>
  <c r="AR249" i="3"/>
  <c r="AS249" i="3"/>
  <c r="W246" i="10" s="1"/>
  <c r="AT249" i="3"/>
  <c r="X246" i="10" s="1"/>
  <c r="AQ249" i="3"/>
  <c r="AG249" i="3"/>
  <c r="S246" i="10" s="1"/>
  <c r="AE249" i="3"/>
  <c r="AH249" i="3"/>
  <c r="T246" i="10" s="1"/>
  <c r="AF249" i="3"/>
  <c r="P250" i="3"/>
  <c r="J247" i="10" s="1"/>
  <c r="E247" i="10"/>
  <c r="N250" i="3"/>
  <c r="G247" i="10" s="1"/>
  <c r="M250" i="3"/>
  <c r="F247" i="10" s="1"/>
  <c r="Q250" i="3"/>
  <c r="K247" i="10" s="1"/>
  <c r="R250" i="3"/>
  <c r="S250" i="3" s="1"/>
  <c r="AI250" i="3"/>
  <c r="AJ250" i="3" s="1"/>
  <c r="AC250" i="3"/>
  <c r="AD250" i="3" s="1"/>
  <c r="AO250" i="3"/>
  <c r="AP250" i="3" s="1"/>
  <c r="AB250" i="3"/>
  <c r="O247" i="10" s="1"/>
  <c r="AA250" i="3"/>
  <c r="N247" i="10" s="1"/>
  <c r="H247" i="10"/>
  <c r="AY248" i="3"/>
  <c r="Q245" i="10" s="1"/>
  <c r="P245" i="10"/>
  <c r="AZ248" i="3"/>
  <c r="R245" i="10" s="1"/>
  <c r="K251" i="3"/>
  <c r="L251" i="3" s="1"/>
  <c r="O251" i="3"/>
  <c r="H253" i="3"/>
  <c r="I253" i="3" s="1"/>
  <c r="D250" i="10"/>
  <c r="AL249" i="3"/>
  <c r="AM249" i="3"/>
  <c r="U246" i="10" s="1"/>
  <c r="AK249" i="3"/>
  <c r="AN249" i="3"/>
  <c r="V246" i="10" s="1"/>
  <c r="J252" i="3"/>
  <c r="J253" i="3" l="1"/>
  <c r="AT250" i="3"/>
  <c r="X247" i="10" s="1"/>
  <c r="AQ250" i="3"/>
  <c r="AR250" i="3"/>
  <c r="AS250" i="3"/>
  <c r="W247" i="10" s="1"/>
  <c r="D251" i="10"/>
  <c r="H254" i="3"/>
  <c r="I254" i="3" s="1"/>
  <c r="AG250" i="3"/>
  <c r="S247" i="10" s="1"/>
  <c r="AH250" i="3"/>
  <c r="T247" i="10" s="1"/>
  <c r="AE250" i="3"/>
  <c r="AF250" i="3"/>
  <c r="AX254" i="3"/>
  <c r="I251" i="10"/>
  <c r="R251" i="3"/>
  <c r="S251" i="3" s="1"/>
  <c r="AB251" i="3"/>
  <c r="O248" i="10" s="1"/>
  <c r="AI251" i="3"/>
  <c r="AJ251" i="3" s="1"/>
  <c r="AA251" i="3"/>
  <c r="N248" i="10" s="1"/>
  <c r="AC251" i="3"/>
  <c r="AD251" i="3" s="1"/>
  <c r="Q251" i="3"/>
  <c r="K248" i="10" s="1"/>
  <c r="AO251" i="3"/>
  <c r="AP251" i="3" s="1"/>
  <c r="H248" i="10"/>
  <c r="O252" i="3"/>
  <c r="K252" i="3"/>
  <c r="L252" i="3" s="1"/>
  <c r="N251" i="3"/>
  <c r="G248" i="10" s="1"/>
  <c r="P251" i="3"/>
  <c r="J248" i="10" s="1"/>
  <c r="E248" i="10"/>
  <c r="M251" i="3"/>
  <c r="F248" i="10" s="1"/>
  <c r="AM250" i="3"/>
  <c r="U247" i="10" s="1"/>
  <c r="AK250" i="3"/>
  <c r="AL250" i="3"/>
  <c r="AN250" i="3"/>
  <c r="V247" i="10" s="1"/>
  <c r="V250" i="3"/>
  <c r="Z250" i="3" s="1"/>
  <c r="M247" i="10" s="1"/>
  <c r="W250" i="3"/>
  <c r="T250" i="3"/>
  <c r="X250" i="3"/>
  <c r="U250" i="3"/>
  <c r="Y250" i="3" s="1"/>
  <c r="L247" i="10" s="1"/>
  <c r="AZ249" i="3"/>
  <c r="R246" i="10" s="1"/>
  <c r="AY249" i="3"/>
  <c r="Q246" i="10" s="1"/>
  <c r="P246" i="10"/>
  <c r="AU255" i="3"/>
  <c r="AV255" i="3" s="1"/>
  <c r="C252" i="10" s="1"/>
  <c r="AW255" i="3"/>
  <c r="F256" i="3"/>
  <c r="G255" i="3"/>
  <c r="BB255" i="3"/>
  <c r="J254" i="3" l="1"/>
  <c r="V251" i="3"/>
  <c r="Z251" i="3" s="1"/>
  <c r="M248" i="10" s="1"/>
  <c r="W251" i="3"/>
  <c r="T251" i="3"/>
  <c r="X251" i="3"/>
  <c r="U251" i="3"/>
  <c r="Y251" i="3" s="1"/>
  <c r="L248" i="10" s="1"/>
  <c r="E249" i="10"/>
  <c r="M252" i="3"/>
  <c r="F249" i="10" s="1"/>
  <c r="N252" i="3"/>
  <c r="G249" i="10" s="1"/>
  <c r="P252" i="3"/>
  <c r="J249" i="10" s="1"/>
  <c r="AI252" i="3"/>
  <c r="AJ252" i="3" s="1"/>
  <c r="AA252" i="3"/>
  <c r="N249" i="10" s="1"/>
  <c r="AO252" i="3"/>
  <c r="AP252" i="3" s="1"/>
  <c r="H249" i="10"/>
  <c r="Q252" i="3"/>
  <c r="K249" i="10" s="1"/>
  <c r="AC252" i="3"/>
  <c r="AD252" i="3" s="1"/>
  <c r="R252" i="3"/>
  <c r="S252" i="3" s="1"/>
  <c r="AB252" i="3"/>
  <c r="O249" i="10" s="1"/>
  <c r="AQ251" i="3"/>
  <c r="AR251" i="3"/>
  <c r="AT251" i="3"/>
  <c r="X248" i="10" s="1"/>
  <c r="AS251" i="3"/>
  <c r="W248" i="10" s="1"/>
  <c r="H255" i="3"/>
  <c r="I255" i="3" s="1"/>
  <c r="D252" i="10"/>
  <c r="G256" i="3"/>
  <c r="BB256" i="3"/>
  <c r="AU256" i="3"/>
  <c r="AV256" i="3" s="1"/>
  <c r="C253" i="10" s="1"/>
  <c r="AW256" i="3"/>
  <c r="F257" i="3"/>
  <c r="AY250" i="3"/>
  <c r="Q247" i="10" s="1"/>
  <c r="P247" i="10"/>
  <c r="AZ250" i="3"/>
  <c r="R247" i="10" s="1"/>
  <c r="AF251" i="3"/>
  <c r="AH251" i="3"/>
  <c r="T248" i="10" s="1"/>
  <c r="AG251" i="3"/>
  <c r="S248" i="10" s="1"/>
  <c r="AE251" i="3"/>
  <c r="AX255" i="3"/>
  <c r="I252" i="10"/>
  <c r="AM251" i="3"/>
  <c r="U248" i="10" s="1"/>
  <c r="AK251" i="3"/>
  <c r="AL251" i="3"/>
  <c r="AN251" i="3"/>
  <c r="V248" i="10" s="1"/>
  <c r="O253" i="3"/>
  <c r="K253" i="3"/>
  <c r="L253" i="3" s="1"/>
  <c r="J255" i="3" l="1"/>
  <c r="AX256" i="3"/>
  <c r="I253" i="10"/>
  <c r="P248" i="10"/>
  <c r="AZ251" i="3"/>
  <c r="R248" i="10" s="1"/>
  <c r="AY251" i="3"/>
  <c r="Q248" i="10" s="1"/>
  <c r="AK252" i="3"/>
  <c r="AL252" i="3"/>
  <c r="AN252" i="3"/>
  <c r="V249" i="10" s="1"/>
  <c r="AM252" i="3"/>
  <c r="U249" i="10" s="1"/>
  <c r="AS252" i="3"/>
  <c r="W249" i="10" s="1"/>
  <c r="AQ252" i="3"/>
  <c r="AR252" i="3"/>
  <c r="AT252" i="3"/>
  <c r="X249" i="10" s="1"/>
  <c r="M253" i="3"/>
  <c r="F250" i="10" s="1"/>
  <c r="N253" i="3"/>
  <c r="G250" i="10" s="1"/>
  <c r="P253" i="3"/>
  <c r="J250" i="10" s="1"/>
  <c r="E250" i="10"/>
  <c r="H256" i="3"/>
  <c r="I256" i="3" s="1"/>
  <c r="D253" i="10"/>
  <c r="V252" i="3"/>
  <c r="Z252" i="3" s="1"/>
  <c r="M249" i="10" s="1"/>
  <c r="W252" i="3"/>
  <c r="T252" i="3"/>
  <c r="X252" i="3"/>
  <c r="U252" i="3"/>
  <c r="Y252" i="3" s="1"/>
  <c r="L249" i="10" s="1"/>
  <c r="G257" i="3"/>
  <c r="BB257" i="3"/>
  <c r="AU257" i="3"/>
  <c r="AV257" i="3" s="1"/>
  <c r="C254" i="10" s="1"/>
  <c r="AW257" i="3"/>
  <c r="F258" i="3"/>
  <c r="AC253" i="3"/>
  <c r="AD253" i="3" s="1"/>
  <c r="Q253" i="3"/>
  <c r="K250" i="10" s="1"/>
  <c r="AI253" i="3"/>
  <c r="AJ253" i="3" s="1"/>
  <c r="H250" i="10"/>
  <c r="R253" i="3"/>
  <c r="S253" i="3" s="1"/>
  <c r="AB253" i="3"/>
  <c r="O250" i="10" s="1"/>
  <c r="AO253" i="3"/>
  <c r="AP253" i="3" s="1"/>
  <c r="AA253" i="3"/>
  <c r="N250" i="10" s="1"/>
  <c r="AH252" i="3"/>
  <c r="T249" i="10" s="1"/>
  <c r="AG252" i="3"/>
  <c r="S249" i="10" s="1"/>
  <c r="AE252" i="3"/>
  <c r="AF252" i="3"/>
  <c r="O254" i="3"/>
  <c r="K254" i="3"/>
  <c r="L254" i="3" s="1"/>
  <c r="AG253" i="3" l="1"/>
  <c r="S250" i="10" s="1"/>
  <c r="AE253" i="3"/>
  <c r="AF253" i="3"/>
  <c r="AH253" i="3"/>
  <c r="T250" i="10" s="1"/>
  <c r="AZ252" i="3"/>
  <c r="R249" i="10" s="1"/>
  <c r="AY252" i="3"/>
  <c r="Q249" i="10" s="1"/>
  <c r="P249" i="10"/>
  <c r="AW258" i="3"/>
  <c r="F259" i="3"/>
  <c r="G258" i="3"/>
  <c r="BB258" i="3"/>
  <c r="AU258" i="3"/>
  <c r="AV258" i="3" s="1"/>
  <c r="C255" i="10" s="1"/>
  <c r="AS253" i="3"/>
  <c r="W250" i="10" s="1"/>
  <c r="AQ253" i="3"/>
  <c r="AR253" i="3"/>
  <c r="AT253" i="3"/>
  <c r="X250" i="10" s="1"/>
  <c r="V253" i="3"/>
  <c r="Z253" i="3" s="1"/>
  <c r="M250" i="10" s="1"/>
  <c r="W253" i="3"/>
  <c r="T253" i="3"/>
  <c r="X253" i="3"/>
  <c r="U253" i="3"/>
  <c r="Y253" i="3" s="1"/>
  <c r="L250" i="10" s="1"/>
  <c r="P254" i="3"/>
  <c r="J251" i="10" s="1"/>
  <c r="E251" i="10"/>
  <c r="M254" i="3"/>
  <c r="F251" i="10" s="1"/>
  <c r="N254" i="3"/>
  <c r="G251" i="10" s="1"/>
  <c r="R254" i="3"/>
  <c r="S254" i="3" s="1"/>
  <c r="AB254" i="3"/>
  <c r="O251" i="10" s="1"/>
  <c r="AO254" i="3"/>
  <c r="AP254" i="3" s="1"/>
  <c r="AA254" i="3"/>
  <c r="N251" i="10" s="1"/>
  <c r="AC254" i="3"/>
  <c r="AD254" i="3" s="1"/>
  <c r="H251" i="10"/>
  <c r="Q254" i="3"/>
  <c r="K251" i="10" s="1"/>
  <c r="AI254" i="3"/>
  <c r="AJ254" i="3" s="1"/>
  <c r="J256" i="3"/>
  <c r="AX257" i="3"/>
  <c r="I254" i="10"/>
  <c r="D254" i="10"/>
  <c r="H257" i="3"/>
  <c r="I257" i="3" s="1"/>
  <c r="AN253" i="3"/>
  <c r="V250" i="10" s="1"/>
  <c r="AM253" i="3"/>
  <c r="U250" i="10" s="1"/>
  <c r="AL253" i="3"/>
  <c r="AK253" i="3"/>
  <c r="O255" i="3"/>
  <c r="K255" i="3"/>
  <c r="L255" i="3" s="1"/>
  <c r="AX258" i="3" l="1"/>
  <c r="I255" i="10"/>
  <c r="J257" i="3"/>
  <c r="AG254" i="3"/>
  <c r="S251" i="10" s="1"/>
  <c r="AE254" i="3"/>
  <c r="AF254" i="3"/>
  <c r="AH254" i="3"/>
  <c r="T251" i="10" s="1"/>
  <c r="P255" i="3"/>
  <c r="J252" i="10" s="1"/>
  <c r="E252" i="10"/>
  <c r="M255" i="3"/>
  <c r="F252" i="10" s="1"/>
  <c r="N255" i="3"/>
  <c r="G252" i="10" s="1"/>
  <c r="AT254" i="3"/>
  <c r="X251" i="10" s="1"/>
  <c r="AS254" i="3"/>
  <c r="W251" i="10" s="1"/>
  <c r="AQ254" i="3"/>
  <c r="AR254" i="3"/>
  <c r="O256" i="3"/>
  <c r="K256" i="3"/>
  <c r="L256" i="3" s="1"/>
  <c r="AZ253" i="3"/>
  <c r="R250" i="10" s="1"/>
  <c r="AY253" i="3"/>
  <c r="Q250" i="10" s="1"/>
  <c r="P250" i="10"/>
  <c r="AO255" i="3"/>
  <c r="AP255" i="3" s="1"/>
  <c r="AA255" i="3"/>
  <c r="N252" i="10" s="1"/>
  <c r="AC255" i="3"/>
  <c r="AD255" i="3" s="1"/>
  <c r="Q255" i="3"/>
  <c r="K252" i="10" s="1"/>
  <c r="AI255" i="3"/>
  <c r="AJ255" i="3" s="1"/>
  <c r="H252" i="10"/>
  <c r="R255" i="3"/>
  <c r="S255" i="3" s="1"/>
  <c r="AB255" i="3"/>
  <c r="O252" i="10" s="1"/>
  <c r="V254" i="3"/>
  <c r="Z254" i="3" s="1"/>
  <c r="M251" i="10" s="1"/>
  <c r="W254" i="3"/>
  <c r="T254" i="3"/>
  <c r="X254" i="3"/>
  <c r="U254" i="3"/>
  <c r="Y254" i="3" s="1"/>
  <c r="L251" i="10" s="1"/>
  <c r="D255" i="10"/>
  <c r="H258" i="3"/>
  <c r="I258" i="3" s="1"/>
  <c r="AN254" i="3"/>
  <c r="V251" i="10" s="1"/>
  <c r="AK254" i="3"/>
  <c r="AL254" i="3"/>
  <c r="AM254" i="3"/>
  <c r="U251" i="10" s="1"/>
  <c r="AU259" i="3"/>
  <c r="AV259" i="3" s="1"/>
  <c r="C256" i="10" s="1"/>
  <c r="F260" i="3"/>
  <c r="AW259" i="3"/>
  <c r="G259" i="3"/>
  <c r="BB259" i="3"/>
  <c r="AH255" i="3" l="1"/>
  <c r="T252" i="10" s="1"/>
  <c r="AG255" i="3"/>
  <c r="S252" i="10" s="1"/>
  <c r="AE255" i="3"/>
  <c r="AF255" i="3"/>
  <c r="AY254" i="3"/>
  <c r="Q251" i="10" s="1"/>
  <c r="P251" i="10"/>
  <c r="AZ254" i="3"/>
  <c r="R251" i="10" s="1"/>
  <c r="AS255" i="3"/>
  <c r="W252" i="10" s="1"/>
  <c r="AQ255" i="3"/>
  <c r="AR255" i="3"/>
  <c r="AT255" i="3"/>
  <c r="X252" i="10" s="1"/>
  <c r="W255" i="3"/>
  <c r="T255" i="3"/>
  <c r="X255" i="3"/>
  <c r="U255" i="3"/>
  <c r="Y255" i="3" s="1"/>
  <c r="L252" i="10" s="1"/>
  <c r="V255" i="3"/>
  <c r="Z255" i="3" s="1"/>
  <c r="M252" i="10" s="1"/>
  <c r="K257" i="3"/>
  <c r="L257" i="3" s="1"/>
  <c r="O257" i="3"/>
  <c r="H259" i="3"/>
  <c r="I259" i="3" s="1"/>
  <c r="D256" i="10"/>
  <c r="AX259" i="3"/>
  <c r="I256" i="10"/>
  <c r="J258" i="3"/>
  <c r="AW260" i="3"/>
  <c r="F261" i="3"/>
  <c r="G260" i="3"/>
  <c r="BB260" i="3"/>
  <c r="AU260" i="3"/>
  <c r="AV260" i="3" s="1"/>
  <c r="C257" i="10" s="1"/>
  <c r="AN255" i="3"/>
  <c r="V252" i="10" s="1"/>
  <c r="AM255" i="3"/>
  <c r="U252" i="10" s="1"/>
  <c r="AK255" i="3"/>
  <c r="AL255" i="3"/>
  <c r="P256" i="3"/>
  <c r="J253" i="10" s="1"/>
  <c r="E253" i="10"/>
  <c r="M256" i="3"/>
  <c r="F253" i="10" s="1"/>
  <c r="N256" i="3"/>
  <c r="G253" i="10" s="1"/>
  <c r="AO256" i="3"/>
  <c r="AP256" i="3" s="1"/>
  <c r="AA256" i="3"/>
  <c r="N253" i="10" s="1"/>
  <c r="AC256" i="3"/>
  <c r="AD256" i="3" s="1"/>
  <c r="H253" i="10"/>
  <c r="Q256" i="3"/>
  <c r="K253" i="10" s="1"/>
  <c r="AI256" i="3"/>
  <c r="AJ256" i="3" s="1"/>
  <c r="R256" i="3"/>
  <c r="S256" i="3" s="1"/>
  <c r="AB256" i="3"/>
  <c r="O253" i="10" s="1"/>
  <c r="AR256" i="3" l="1"/>
  <c r="AT256" i="3"/>
  <c r="X253" i="10" s="1"/>
  <c r="AS256" i="3"/>
  <c r="W253" i="10" s="1"/>
  <c r="AQ256" i="3"/>
  <c r="O258" i="3"/>
  <c r="K258" i="3"/>
  <c r="L258" i="3" s="1"/>
  <c r="AZ255" i="3"/>
  <c r="R252" i="10" s="1"/>
  <c r="AY255" i="3"/>
  <c r="Q252" i="10" s="1"/>
  <c r="P252" i="10"/>
  <c r="AL256" i="3"/>
  <c r="AN256" i="3"/>
  <c r="V253" i="10" s="1"/>
  <c r="AM256" i="3"/>
  <c r="U253" i="10" s="1"/>
  <c r="AK256" i="3"/>
  <c r="J259" i="3"/>
  <c r="H260" i="3"/>
  <c r="I260" i="3" s="1"/>
  <c r="D257" i="10"/>
  <c r="AU261" i="3"/>
  <c r="AV261" i="3" s="1"/>
  <c r="C258" i="10" s="1"/>
  <c r="AW261" i="3"/>
  <c r="F262" i="3"/>
  <c r="G261" i="3"/>
  <c r="BB261" i="3"/>
  <c r="AI257" i="3"/>
  <c r="AJ257" i="3" s="1"/>
  <c r="AA257" i="3"/>
  <c r="N254" i="10" s="1"/>
  <c r="AO257" i="3"/>
  <c r="AP257" i="3" s="1"/>
  <c r="Q257" i="3"/>
  <c r="K254" i="10" s="1"/>
  <c r="AC257" i="3"/>
  <c r="AD257" i="3" s="1"/>
  <c r="H254" i="10"/>
  <c r="R257" i="3"/>
  <c r="S257" i="3" s="1"/>
  <c r="AB257" i="3"/>
  <c r="O254" i="10" s="1"/>
  <c r="AF256" i="3"/>
  <c r="AH256" i="3"/>
  <c r="T253" i="10" s="1"/>
  <c r="AG256" i="3"/>
  <c r="S253" i="10" s="1"/>
  <c r="AE256" i="3"/>
  <c r="V256" i="3"/>
  <c r="Z256" i="3" s="1"/>
  <c r="M253" i="10" s="1"/>
  <c r="W256" i="3"/>
  <c r="T256" i="3"/>
  <c r="X256" i="3"/>
  <c r="U256" i="3"/>
  <c r="Y256" i="3" s="1"/>
  <c r="L253" i="10" s="1"/>
  <c r="AX260" i="3"/>
  <c r="I257" i="10"/>
  <c r="P257" i="3"/>
  <c r="J254" i="10" s="1"/>
  <c r="E254" i="10"/>
  <c r="M257" i="3"/>
  <c r="F254" i="10" s="1"/>
  <c r="N257" i="3"/>
  <c r="G254" i="10" s="1"/>
  <c r="AN257" i="3" l="1"/>
  <c r="V254" i="10" s="1"/>
  <c r="AM257" i="3"/>
  <c r="U254" i="10" s="1"/>
  <c r="AK257" i="3"/>
  <c r="AL257" i="3"/>
  <c r="O259" i="3"/>
  <c r="K259" i="3"/>
  <c r="L259" i="3" s="1"/>
  <c r="P258" i="3"/>
  <c r="J255" i="10" s="1"/>
  <c r="E255" i="10"/>
  <c r="M258" i="3"/>
  <c r="F255" i="10" s="1"/>
  <c r="N258" i="3"/>
  <c r="G255" i="10" s="1"/>
  <c r="AI258" i="3"/>
  <c r="AJ258" i="3" s="1"/>
  <c r="AA258" i="3"/>
  <c r="N255" i="10" s="1"/>
  <c r="AO258" i="3"/>
  <c r="AP258" i="3" s="1"/>
  <c r="H255" i="10"/>
  <c r="Q258" i="3"/>
  <c r="K255" i="10" s="1"/>
  <c r="AC258" i="3"/>
  <c r="AD258" i="3" s="1"/>
  <c r="R258" i="3"/>
  <c r="S258" i="3" s="1"/>
  <c r="AB258" i="3"/>
  <c r="O255" i="10" s="1"/>
  <c r="H261" i="3"/>
  <c r="I261" i="3" s="1"/>
  <c r="D258" i="10"/>
  <c r="F263" i="3"/>
  <c r="G262" i="3"/>
  <c r="BB262" i="3"/>
  <c r="AU262" i="3"/>
  <c r="AV262" i="3" s="1"/>
  <c r="C259" i="10" s="1"/>
  <c r="AW262" i="3"/>
  <c r="AZ256" i="3"/>
  <c r="R253" i="10" s="1"/>
  <c r="AY256" i="3"/>
  <c r="Q253" i="10" s="1"/>
  <c r="P253" i="10"/>
  <c r="AX261" i="3"/>
  <c r="I258" i="10"/>
  <c r="J260" i="3"/>
  <c r="V257" i="3"/>
  <c r="Z257" i="3" s="1"/>
  <c r="M254" i="10" s="1"/>
  <c r="W257" i="3"/>
  <c r="T257" i="3"/>
  <c r="X257" i="3"/>
  <c r="U257" i="3"/>
  <c r="Y257" i="3" s="1"/>
  <c r="L254" i="10" s="1"/>
  <c r="AH257" i="3"/>
  <c r="T254" i="10" s="1"/>
  <c r="AE257" i="3"/>
  <c r="AF257" i="3"/>
  <c r="AG257" i="3"/>
  <c r="S254" i="10" s="1"/>
  <c r="AQ257" i="3"/>
  <c r="AR257" i="3"/>
  <c r="AT257" i="3"/>
  <c r="X254" i="10" s="1"/>
  <c r="AS257" i="3"/>
  <c r="W254" i="10" s="1"/>
  <c r="AE258" i="3" l="1"/>
  <c r="AF258" i="3"/>
  <c r="AG258" i="3"/>
  <c r="S255" i="10" s="1"/>
  <c r="AH258" i="3"/>
  <c r="T255" i="10" s="1"/>
  <c r="H262" i="3"/>
  <c r="I262" i="3" s="1"/>
  <c r="D259" i="10"/>
  <c r="M259" i="3"/>
  <c r="F256" i="10" s="1"/>
  <c r="N259" i="3"/>
  <c r="G256" i="10" s="1"/>
  <c r="P259" i="3"/>
  <c r="J256" i="10" s="1"/>
  <c r="E256" i="10"/>
  <c r="AC259" i="3"/>
  <c r="AD259" i="3" s="1"/>
  <c r="H256" i="10"/>
  <c r="R259" i="3"/>
  <c r="S259" i="3" s="1"/>
  <c r="AB259" i="3"/>
  <c r="O256" i="10" s="1"/>
  <c r="AI259" i="3"/>
  <c r="AJ259" i="3" s="1"/>
  <c r="AA259" i="3"/>
  <c r="N256" i="10" s="1"/>
  <c r="AO259" i="3"/>
  <c r="AP259" i="3" s="1"/>
  <c r="Q259" i="3"/>
  <c r="K256" i="10" s="1"/>
  <c r="BB263" i="3"/>
  <c r="AU263" i="3"/>
  <c r="AV263" i="3" s="1"/>
  <c r="C260" i="10" s="1"/>
  <c r="F264" i="3"/>
  <c r="AW263" i="3"/>
  <c r="G263" i="3"/>
  <c r="AS258" i="3"/>
  <c r="W255" i="10" s="1"/>
  <c r="AT258" i="3"/>
  <c r="X255" i="10" s="1"/>
  <c r="AQ258" i="3"/>
  <c r="AR258" i="3"/>
  <c r="AZ257" i="3"/>
  <c r="R254" i="10" s="1"/>
  <c r="AY257" i="3"/>
  <c r="Q254" i="10" s="1"/>
  <c r="P254" i="10"/>
  <c r="J261" i="3"/>
  <c r="AN258" i="3"/>
  <c r="V255" i="10" s="1"/>
  <c r="AM258" i="3"/>
  <c r="U255" i="10" s="1"/>
  <c r="AK258" i="3"/>
  <c r="AL258" i="3"/>
  <c r="O260" i="3"/>
  <c r="K260" i="3"/>
  <c r="L260" i="3" s="1"/>
  <c r="AX262" i="3"/>
  <c r="I259" i="10"/>
  <c r="T258" i="3"/>
  <c r="X258" i="3"/>
  <c r="U258" i="3"/>
  <c r="Y258" i="3" s="1"/>
  <c r="L255" i="10" s="1"/>
  <c r="V258" i="3"/>
  <c r="Z258" i="3" s="1"/>
  <c r="M255" i="10" s="1"/>
  <c r="W258" i="3"/>
  <c r="AL259" i="3" l="1"/>
  <c r="AN259" i="3"/>
  <c r="V256" i="10" s="1"/>
  <c r="AM259" i="3"/>
  <c r="U256" i="10" s="1"/>
  <c r="AK259" i="3"/>
  <c r="AX263" i="3"/>
  <c r="I260" i="10"/>
  <c r="J262" i="3"/>
  <c r="O261" i="3"/>
  <c r="K261" i="3"/>
  <c r="L261" i="3" s="1"/>
  <c r="AE259" i="3"/>
  <c r="AF259" i="3"/>
  <c r="AH259" i="3"/>
  <c r="T256" i="10" s="1"/>
  <c r="AG259" i="3"/>
  <c r="S256" i="10" s="1"/>
  <c r="M260" i="3"/>
  <c r="F257" i="10" s="1"/>
  <c r="N260" i="3"/>
  <c r="G257" i="10" s="1"/>
  <c r="P260" i="3"/>
  <c r="J257" i="10" s="1"/>
  <c r="E257" i="10"/>
  <c r="AI260" i="3"/>
  <c r="AJ260" i="3" s="1"/>
  <c r="AA260" i="3"/>
  <c r="N257" i="10" s="1"/>
  <c r="AC260" i="3"/>
  <c r="AD260" i="3" s="1"/>
  <c r="H257" i="10"/>
  <c r="Q260" i="3"/>
  <c r="K257" i="10" s="1"/>
  <c r="AO260" i="3"/>
  <c r="AP260" i="3" s="1"/>
  <c r="R260" i="3"/>
  <c r="S260" i="3" s="1"/>
  <c r="AB260" i="3"/>
  <c r="O257" i="10" s="1"/>
  <c r="BB264" i="3"/>
  <c r="AU264" i="3"/>
  <c r="AV264" i="3" s="1"/>
  <c r="C261" i="10" s="1"/>
  <c r="AW264" i="3"/>
  <c r="F265" i="3"/>
  <c r="G264" i="3"/>
  <c r="H263" i="3"/>
  <c r="I263" i="3" s="1"/>
  <c r="D260" i="10"/>
  <c r="W259" i="3"/>
  <c r="T259" i="3"/>
  <c r="X259" i="3"/>
  <c r="U259" i="3"/>
  <c r="Y259" i="3" s="1"/>
  <c r="L256" i="10" s="1"/>
  <c r="V259" i="3"/>
  <c r="Z259" i="3" s="1"/>
  <c r="M256" i="10" s="1"/>
  <c r="P255" i="10"/>
  <c r="AZ258" i="3"/>
  <c r="R255" i="10" s="1"/>
  <c r="AY258" i="3"/>
  <c r="Q255" i="10" s="1"/>
  <c r="AQ259" i="3"/>
  <c r="AR259" i="3"/>
  <c r="AT259" i="3"/>
  <c r="X256" i="10" s="1"/>
  <c r="AS259" i="3"/>
  <c r="W256" i="10" s="1"/>
  <c r="J263" i="3" l="1"/>
  <c r="O262" i="3"/>
  <c r="K262" i="3"/>
  <c r="L262" i="3" s="1"/>
  <c r="F266" i="3"/>
  <c r="AW265" i="3"/>
  <c r="G265" i="3"/>
  <c r="BB265" i="3"/>
  <c r="AU265" i="3"/>
  <c r="AV265" i="3" s="1"/>
  <c r="C262" i="10" s="1"/>
  <c r="I261" i="10"/>
  <c r="AX264" i="3"/>
  <c r="AS260" i="3"/>
  <c r="W257" i="10" s="1"/>
  <c r="AQ260" i="3"/>
  <c r="AR260" i="3"/>
  <c r="AT260" i="3"/>
  <c r="X257" i="10" s="1"/>
  <c r="AF260" i="3"/>
  <c r="AH260" i="3"/>
  <c r="T257" i="10" s="1"/>
  <c r="AG260" i="3"/>
  <c r="S257" i="10" s="1"/>
  <c r="AE260" i="3"/>
  <c r="AN260" i="3"/>
  <c r="V257" i="10" s="1"/>
  <c r="AM260" i="3"/>
  <c r="U257" i="10" s="1"/>
  <c r="AK260" i="3"/>
  <c r="AL260" i="3"/>
  <c r="H264" i="3"/>
  <c r="I264" i="3" s="1"/>
  <c r="D261" i="10"/>
  <c r="P261" i="3"/>
  <c r="J258" i="10" s="1"/>
  <c r="E258" i="10"/>
  <c r="M261" i="3"/>
  <c r="F258" i="10" s="1"/>
  <c r="N261" i="3"/>
  <c r="G258" i="10" s="1"/>
  <c r="P256" i="10"/>
  <c r="AZ259" i="3"/>
  <c r="R256" i="10" s="1"/>
  <c r="AY259" i="3"/>
  <c r="Q256" i="10" s="1"/>
  <c r="W260" i="3"/>
  <c r="T260" i="3"/>
  <c r="X260" i="3"/>
  <c r="U260" i="3"/>
  <c r="Y260" i="3" s="1"/>
  <c r="L257" i="10" s="1"/>
  <c r="V260" i="3"/>
  <c r="Z260" i="3" s="1"/>
  <c r="M257" i="10" s="1"/>
  <c r="R261" i="3"/>
  <c r="S261" i="3" s="1"/>
  <c r="AB261" i="3"/>
  <c r="O258" i="10" s="1"/>
  <c r="AO261" i="3"/>
  <c r="AP261" i="3" s="1"/>
  <c r="AA261" i="3"/>
  <c r="N258" i="10" s="1"/>
  <c r="AC261" i="3"/>
  <c r="AD261" i="3" s="1"/>
  <c r="Q261" i="3"/>
  <c r="K258" i="10" s="1"/>
  <c r="AI261" i="3"/>
  <c r="AJ261" i="3" s="1"/>
  <c r="H258" i="10"/>
  <c r="AQ261" i="3" l="1"/>
  <c r="AR261" i="3"/>
  <c r="AT261" i="3"/>
  <c r="X258" i="10" s="1"/>
  <c r="AS261" i="3"/>
  <c r="W258" i="10" s="1"/>
  <c r="H265" i="3"/>
  <c r="I265" i="3" s="1"/>
  <c r="D262" i="10"/>
  <c r="AX265" i="3"/>
  <c r="I262" i="10"/>
  <c r="AW266" i="3"/>
  <c r="F267" i="3"/>
  <c r="G266" i="3"/>
  <c r="BB266" i="3"/>
  <c r="AU266" i="3"/>
  <c r="AV266" i="3" s="1"/>
  <c r="C263" i="10" s="1"/>
  <c r="M262" i="3"/>
  <c r="F259" i="10" s="1"/>
  <c r="N262" i="3"/>
  <c r="G259" i="10" s="1"/>
  <c r="P262" i="3"/>
  <c r="J259" i="10" s="1"/>
  <c r="E259" i="10"/>
  <c r="J264" i="3"/>
  <c r="AM261" i="3"/>
  <c r="U258" i="10" s="1"/>
  <c r="AN261" i="3"/>
  <c r="V258" i="10" s="1"/>
  <c r="AL261" i="3"/>
  <c r="AK261" i="3"/>
  <c r="R262" i="3"/>
  <c r="S262" i="3" s="1"/>
  <c r="AB262" i="3"/>
  <c r="O259" i="10" s="1"/>
  <c r="AO262" i="3"/>
  <c r="AP262" i="3" s="1"/>
  <c r="AA262" i="3"/>
  <c r="N259" i="10" s="1"/>
  <c r="AC262" i="3"/>
  <c r="AD262" i="3" s="1"/>
  <c r="H259" i="10"/>
  <c r="Q262" i="3"/>
  <c r="K259" i="10" s="1"/>
  <c r="AI262" i="3"/>
  <c r="AJ262" i="3" s="1"/>
  <c r="AH261" i="3"/>
  <c r="T258" i="10" s="1"/>
  <c r="AG261" i="3"/>
  <c r="S258" i="10" s="1"/>
  <c r="AE261" i="3"/>
  <c r="AF261" i="3"/>
  <c r="P257" i="10"/>
  <c r="AZ260" i="3"/>
  <c r="R257" i="10" s="1"/>
  <c r="AY260" i="3"/>
  <c r="Q257" i="10" s="1"/>
  <c r="O263" i="3"/>
  <c r="K263" i="3"/>
  <c r="L263" i="3" s="1"/>
  <c r="W261" i="3"/>
  <c r="U261" i="3"/>
  <c r="Y261" i="3" s="1"/>
  <c r="L258" i="10" s="1"/>
  <c r="X261" i="3"/>
  <c r="T261" i="3"/>
  <c r="V261" i="3"/>
  <c r="Z261" i="3" s="1"/>
  <c r="M258" i="10" s="1"/>
  <c r="V262" i="3" l="1"/>
  <c r="Z262" i="3" s="1"/>
  <c r="M259" i="10" s="1"/>
  <c r="W262" i="3"/>
  <c r="T262" i="3"/>
  <c r="X262" i="3"/>
  <c r="U262" i="3"/>
  <c r="Y262" i="3" s="1"/>
  <c r="L259" i="10" s="1"/>
  <c r="AL262" i="3"/>
  <c r="AM262" i="3"/>
  <c r="U259" i="10" s="1"/>
  <c r="AN262" i="3"/>
  <c r="V259" i="10" s="1"/>
  <c r="AK262" i="3"/>
  <c r="J265" i="3"/>
  <c r="N263" i="3"/>
  <c r="G260" i="10" s="1"/>
  <c r="P263" i="3"/>
  <c r="J260" i="10" s="1"/>
  <c r="E260" i="10"/>
  <c r="M263" i="3"/>
  <c r="F260" i="10" s="1"/>
  <c r="D263" i="10"/>
  <c r="H266" i="3"/>
  <c r="I266" i="3" s="1"/>
  <c r="AH262" i="3"/>
  <c r="T259" i="10" s="1"/>
  <c r="AG262" i="3"/>
  <c r="S259" i="10" s="1"/>
  <c r="AE262" i="3"/>
  <c r="AF262" i="3"/>
  <c r="AS262" i="3"/>
  <c r="W259" i="10" s="1"/>
  <c r="AQ262" i="3"/>
  <c r="AR262" i="3"/>
  <c r="AT262" i="3"/>
  <c r="X259" i="10" s="1"/>
  <c r="AW267" i="3"/>
  <c r="F268" i="3"/>
  <c r="G267" i="3"/>
  <c r="BB267" i="3"/>
  <c r="AU267" i="3"/>
  <c r="AV267" i="3" s="1"/>
  <c r="C264" i="10" s="1"/>
  <c r="AI263" i="3"/>
  <c r="AJ263" i="3" s="1"/>
  <c r="H260" i="10"/>
  <c r="R263" i="3"/>
  <c r="S263" i="3" s="1"/>
  <c r="AB263" i="3"/>
  <c r="O260" i="10" s="1"/>
  <c r="AO263" i="3"/>
  <c r="AP263" i="3" s="1"/>
  <c r="AA263" i="3"/>
  <c r="N260" i="10" s="1"/>
  <c r="AC263" i="3"/>
  <c r="AD263" i="3" s="1"/>
  <c r="Q263" i="3"/>
  <c r="K260" i="10" s="1"/>
  <c r="AZ261" i="3"/>
  <c r="R258" i="10" s="1"/>
  <c r="AY261" i="3"/>
  <c r="Q258" i="10" s="1"/>
  <c r="P258" i="10"/>
  <c r="O264" i="3"/>
  <c r="K264" i="3"/>
  <c r="L264" i="3" s="1"/>
  <c r="AX266" i="3"/>
  <c r="I263" i="10"/>
  <c r="AL263" i="3" l="1"/>
  <c r="AN263" i="3"/>
  <c r="V260" i="10" s="1"/>
  <c r="AM263" i="3"/>
  <c r="U260" i="10" s="1"/>
  <c r="AK263" i="3"/>
  <c r="H267" i="3"/>
  <c r="I267" i="3" s="1"/>
  <c r="D264" i="10"/>
  <c r="AG263" i="3"/>
  <c r="S260" i="10" s="1"/>
  <c r="AE263" i="3"/>
  <c r="AF263" i="3"/>
  <c r="AH263" i="3"/>
  <c r="T260" i="10" s="1"/>
  <c r="P264" i="3"/>
  <c r="J261" i="10" s="1"/>
  <c r="E261" i="10"/>
  <c r="M264" i="3"/>
  <c r="F261" i="10" s="1"/>
  <c r="N264" i="3"/>
  <c r="G261" i="10" s="1"/>
  <c r="AT263" i="3"/>
  <c r="X260" i="10" s="1"/>
  <c r="AS263" i="3"/>
  <c r="W260" i="10" s="1"/>
  <c r="AQ263" i="3"/>
  <c r="AR263" i="3"/>
  <c r="AW268" i="3"/>
  <c r="F269" i="3"/>
  <c r="G268" i="3"/>
  <c r="BB268" i="3"/>
  <c r="AU268" i="3"/>
  <c r="AV268" i="3" s="1"/>
  <c r="C265" i="10" s="1"/>
  <c r="AY262" i="3"/>
  <c r="Q259" i="10" s="1"/>
  <c r="P259" i="10"/>
  <c r="AZ262" i="3"/>
  <c r="R259" i="10" s="1"/>
  <c r="AC264" i="3"/>
  <c r="AD264" i="3" s="1"/>
  <c r="H261" i="10"/>
  <c r="Q264" i="3"/>
  <c r="K261" i="10" s="1"/>
  <c r="AI264" i="3"/>
  <c r="AJ264" i="3" s="1"/>
  <c r="R264" i="3"/>
  <c r="S264" i="3" s="1"/>
  <c r="AB264" i="3"/>
  <c r="O261" i="10" s="1"/>
  <c r="AO264" i="3"/>
  <c r="AP264" i="3" s="1"/>
  <c r="AA264" i="3"/>
  <c r="N261" i="10" s="1"/>
  <c r="AX267" i="3"/>
  <c r="I264" i="10"/>
  <c r="O265" i="3"/>
  <c r="K265" i="3"/>
  <c r="L265" i="3" s="1"/>
  <c r="T263" i="3"/>
  <c r="X263" i="3"/>
  <c r="U263" i="3"/>
  <c r="Y263" i="3" s="1"/>
  <c r="L260" i="10" s="1"/>
  <c r="V263" i="3"/>
  <c r="Z263" i="3" s="1"/>
  <c r="M260" i="10" s="1"/>
  <c r="W263" i="3"/>
  <c r="J266" i="3"/>
  <c r="J267" i="3" l="1"/>
  <c r="H268" i="3"/>
  <c r="I268" i="3" s="1"/>
  <c r="D265" i="10"/>
  <c r="AU269" i="3"/>
  <c r="AV269" i="3" s="1"/>
  <c r="C266" i="10" s="1"/>
  <c r="AW269" i="3"/>
  <c r="F270" i="3"/>
  <c r="G269" i="3"/>
  <c r="BB269" i="3"/>
  <c r="P260" i="10"/>
  <c r="AZ263" i="3"/>
  <c r="R260" i="10" s="1"/>
  <c r="AY263" i="3"/>
  <c r="Q260" i="10" s="1"/>
  <c r="N265" i="3"/>
  <c r="G262" i="10" s="1"/>
  <c r="P265" i="3"/>
  <c r="J262" i="10" s="1"/>
  <c r="E262" i="10"/>
  <c r="M265" i="3"/>
  <c r="F262" i="10" s="1"/>
  <c r="O266" i="3"/>
  <c r="K266" i="3"/>
  <c r="L266" i="3" s="1"/>
  <c r="AX268" i="3"/>
  <c r="I265" i="10"/>
  <c r="W264" i="3"/>
  <c r="T264" i="3"/>
  <c r="X264" i="3"/>
  <c r="U264" i="3"/>
  <c r="Y264" i="3" s="1"/>
  <c r="L261" i="10" s="1"/>
  <c r="V264" i="3"/>
  <c r="Z264" i="3" s="1"/>
  <c r="M261" i="10" s="1"/>
  <c r="AE264" i="3"/>
  <c r="AF264" i="3"/>
  <c r="AH264" i="3"/>
  <c r="T261" i="10" s="1"/>
  <c r="AG264" i="3"/>
  <c r="S261" i="10" s="1"/>
  <c r="AK264" i="3"/>
  <c r="AL264" i="3"/>
  <c r="AN264" i="3"/>
  <c r="V261" i="10" s="1"/>
  <c r="AM264" i="3"/>
  <c r="U261" i="10" s="1"/>
  <c r="AO265" i="3"/>
  <c r="AP265" i="3" s="1"/>
  <c r="Q265" i="3"/>
  <c r="K262" i="10" s="1"/>
  <c r="AC265" i="3"/>
  <c r="AD265" i="3" s="1"/>
  <c r="H262" i="10"/>
  <c r="R265" i="3"/>
  <c r="S265" i="3" s="1"/>
  <c r="AB265" i="3"/>
  <c r="O262" i="10" s="1"/>
  <c r="AI265" i="3"/>
  <c r="AJ265" i="3" s="1"/>
  <c r="AA265" i="3"/>
  <c r="N262" i="10" s="1"/>
  <c r="AR264" i="3"/>
  <c r="AS264" i="3"/>
  <c r="W261" i="10" s="1"/>
  <c r="AT264" i="3"/>
  <c r="X261" i="10" s="1"/>
  <c r="AQ264" i="3"/>
  <c r="D266" i="10" l="1"/>
  <c r="H269" i="3"/>
  <c r="I269" i="3" s="1"/>
  <c r="F271" i="3"/>
  <c r="AW270" i="3"/>
  <c r="G270" i="3"/>
  <c r="BB270" i="3"/>
  <c r="AU270" i="3"/>
  <c r="AV270" i="3" s="1"/>
  <c r="C267" i="10" s="1"/>
  <c r="AX269" i="3"/>
  <c r="I266" i="10"/>
  <c r="P261" i="10"/>
  <c r="AZ264" i="3"/>
  <c r="R261" i="10" s="1"/>
  <c r="AY264" i="3"/>
  <c r="Q261" i="10" s="1"/>
  <c r="J268" i="3"/>
  <c r="AN265" i="3"/>
  <c r="V262" i="10" s="1"/>
  <c r="AM265" i="3"/>
  <c r="U262" i="10" s="1"/>
  <c r="AK265" i="3"/>
  <c r="AL265" i="3"/>
  <c r="AF265" i="3"/>
  <c r="AH265" i="3"/>
  <c r="T262" i="10" s="1"/>
  <c r="AG265" i="3"/>
  <c r="S262" i="10" s="1"/>
  <c r="AE265" i="3"/>
  <c r="AT265" i="3"/>
  <c r="X262" i="10" s="1"/>
  <c r="AS265" i="3"/>
  <c r="W262" i="10" s="1"/>
  <c r="AQ265" i="3"/>
  <c r="AR265" i="3"/>
  <c r="P266" i="3"/>
  <c r="J263" i="10" s="1"/>
  <c r="E263" i="10"/>
  <c r="M266" i="3"/>
  <c r="F263" i="10" s="1"/>
  <c r="N266" i="3"/>
  <c r="G263" i="10" s="1"/>
  <c r="O267" i="3"/>
  <c r="K267" i="3"/>
  <c r="L267" i="3" s="1"/>
  <c r="W265" i="3"/>
  <c r="T265" i="3"/>
  <c r="X265" i="3"/>
  <c r="U265" i="3"/>
  <c r="Y265" i="3" s="1"/>
  <c r="L262" i="10" s="1"/>
  <c r="V265" i="3"/>
  <c r="Z265" i="3" s="1"/>
  <c r="M262" i="10" s="1"/>
  <c r="R266" i="3"/>
  <c r="S266" i="3" s="1"/>
  <c r="AB266" i="3"/>
  <c r="O263" i="10" s="1"/>
  <c r="AI266" i="3"/>
  <c r="AJ266" i="3" s="1"/>
  <c r="AA266" i="3"/>
  <c r="N263" i="10" s="1"/>
  <c r="AO266" i="3"/>
  <c r="AP266" i="3" s="1"/>
  <c r="H263" i="10"/>
  <c r="Q266" i="3"/>
  <c r="K263" i="10" s="1"/>
  <c r="AC266" i="3"/>
  <c r="AD266" i="3" s="1"/>
  <c r="AK266" i="3" l="1"/>
  <c r="AL266" i="3"/>
  <c r="AN266" i="3"/>
  <c r="V263" i="10" s="1"/>
  <c r="AM266" i="3"/>
  <c r="U263" i="10" s="1"/>
  <c r="AC267" i="3"/>
  <c r="AD267" i="3" s="1"/>
  <c r="Q267" i="3"/>
  <c r="K264" i="10" s="1"/>
  <c r="AO267" i="3"/>
  <c r="AP267" i="3" s="1"/>
  <c r="H264" i="10"/>
  <c r="R267" i="3"/>
  <c r="S267" i="3" s="1"/>
  <c r="AB267" i="3"/>
  <c r="O264" i="10" s="1"/>
  <c r="AI267" i="3"/>
  <c r="AJ267" i="3" s="1"/>
  <c r="AA267" i="3"/>
  <c r="N264" i="10" s="1"/>
  <c r="H270" i="3"/>
  <c r="I270" i="3" s="1"/>
  <c r="D267" i="10"/>
  <c r="AX270" i="3"/>
  <c r="I267" i="10"/>
  <c r="AG266" i="3"/>
  <c r="S263" i="10" s="1"/>
  <c r="AH266" i="3"/>
  <c r="T263" i="10" s="1"/>
  <c r="AE266" i="3"/>
  <c r="AF266" i="3"/>
  <c r="O268" i="3"/>
  <c r="K268" i="3"/>
  <c r="L268" i="3" s="1"/>
  <c r="G271" i="3"/>
  <c r="BB271" i="3"/>
  <c r="AU271" i="3"/>
  <c r="AV271" i="3" s="1"/>
  <c r="C268" i="10" s="1"/>
  <c r="AW271" i="3"/>
  <c r="F272" i="3"/>
  <c r="P267" i="3"/>
  <c r="J264" i="10" s="1"/>
  <c r="E264" i="10"/>
  <c r="M267" i="3"/>
  <c r="F264" i="10" s="1"/>
  <c r="N267" i="3"/>
  <c r="G264" i="10" s="1"/>
  <c r="T266" i="3"/>
  <c r="X266" i="3"/>
  <c r="U266" i="3"/>
  <c r="Y266" i="3" s="1"/>
  <c r="L263" i="10" s="1"/>
  <c r="V266" i="3"/>
  <c r="Z266" i="3" s="1"/>
  <c r="M263" i="10" s="1"/>
  <c r="W266" i="3"/>
  <c r="AT266" i="3"/>
  <c r="X263" i="10" s="1"/>
  <c r="AQ266" i="3"/>
  <c r="AR266" i="3"/>
  <c r="AS266" i="3"/>
  <c r="W263" i="10" s="1"/>
  <c r="P262" i="10"/>
  <c r="AZ265" i="3"/>
  <c r="R262" i="10" s="1"/>
  <c r="AY265" i="3"/>
  <c r="Q262" i="10" s="1"/>
  <c r="J269" i="3"/>
  <c r="AT267" i="3" l="1"/>
  <c r="X264" i="10" s="1"/>
  <c r="AS267" i="3"/>
  <c r="W264" i="10" s="1"/>
  <c r="AQ267" i="3"/>
  <c r="AR267" i="3"/>
  <c r="H271" i="3"/>
  <c r="I271" i="3" s="1"/>
  <c r="D268" i="10"/>
  <c r="E265" i="10"/>
  <c r="M268" i="3"/>
  <c r="F265" i="10" s="1"/>
  <c r="N268" i="3"/>
  <c r="G265" i="10" s="1"/>
  <c r="P268" i="3"/>
  <c r="J265" i="10" s="1"/>
  <c r="AH267" i="3"/>
  <c r="T264" i="10" s="1"/>
  <c r="AG267" i="3"/>
  <c r="S264" i="10" s="1"/>
  <c r="AE267" i="3"/>
  <c r="AF267" i="3"/>
  <c r="AI268" i="3"/>
  <c r="AJ268" i="3" s="1"/>
  <c r="AA268" i="3"/>
  <c r="N265" i="10" s="1"/>
  <c r="AO268" i="3"/>
  <c r="AP268" i="3" s="1"/>
  <c r="H265" i="10"/>
  <c r="Q268" i="3"/>
  <c r="K265" i="10" s="1"/>
  <c r="AC268" i="3"/>
  <c r="AD268" i="3" s="1"/>
  <c r="R268" i="3"/>
  <c r="S268" i="3" s="1"/>
  <c r="AB268" i="3"/>
  <c r="O265" i="10" s="1"/>
  <c r="J270" i="3"/>
  <c r="BB272" i="3"/>
  <c r="AU272" i="3"/>
  <c r="AV272" i="3" s="1"/>
  <c r="C269" i="10" s="1"/>
  <c r="AW272" i="3"/>
  <c r="F273" i="3"/>
  <c r="G272" i="3"/>
  <c r="AN267" i="3"/>
  <c r="V264" i="10" s="1"/>
  <c r="AM267" i="3"/>
  <c r="U264" i="10" s="1"/>
  <c r="AK267" i="3"/>
  <c r="AL267" i="3"/>
  <c r="AY266" i="3"/>
  <c r="Q263" i="10" s="1"/>
  <c r="P263" i="10"/>
  <c r="AZ266" i="3"/>
  <c r="R263" i="10" s="1"/>
  <c r="O269" i="3"/>
  <c r="K269" i="3"/>
  <c r="L269" i="3" s="1"/>
  <c r="I268" i="10"/>
  <c r="AX271" i="3"/>
  <c r="V267" i="3"/>
  <c r="Z267" i="3" s="1"/>
  <c r="M264" i="10" s="1"/>
  <c r="W267" i="3"/>
  <c r="T267" i="3"/>
  <c r="X267" i="3"/>
  <c r="U267" i="3"/>
  <c r="Y267" i="3" s="1"/>
  <c r="L264" i="10" s="1"/>
  <c r="O270" i="3" l="1"/>
  <c r="K270" i="3"/>
  <c r="L270" i="3" s="1"/>
  <c r="AL268" i="3"/>
  <c r="AN268" i="3"/>
  <c r="V265" i="10" s="1"/>
  <c r="AM268" i="3"/>
  <c r="U265" i="10" s="1"/>
  <c r="AK268" i="3"/>
  <c r="E266" i="10"/>
  <c r="M269" i="3"/>
  <c r="F266" i="10" s="1"/>
  <c r="N269" i="3"/>
  <c r="G266" i="10" s="1"/>
  <c r="P269" i="3"/>
  <c r="J266" i="10" s="1"/>
  <c r="J271" i="3"/>
  <c r="H272" i="3"/>
  <c r="I272" i="3" s="1"/>
  <c r="D269" i="10"/>
  <c r="G273" i="3"/>
  <c r="BB273" i="3"/>
  <c r="AU273" i="3"/>
  <c r="AV273" i="3" s="1"/>
  <c r="C270" i="10" s="1"/>
  <c r="AW273" i="3"/>
  <c r="F274" i="3"/>
  <c r="AG268" i="3"/>
  <c r="S265" i="10" s="1"/>
  <c r="AE268" i="3"/>
  <c r="AF268" i="3"/>
  <c r="AH268" i="3"/>
  <c r="T265" i="10" s="1"/>
  <c r="AO269" i="3"/>
  <c r="AP269" i="3" s="1"/>
  <c r="AA269" i="3"/>
  <c r="N266" i="10" s="1"/>
  <c r="AC269" i="3"/>
  <c r="AD269" i="3" s="1"/>
  <c r="Q269" i="3"/>
  <c r="K266" i="10" s="1"/>
  <c r="AI269" i="3"/>
  <c r="AJ269" i="3" s="1"/>
  <c r="H266" i="10"/>
  <c r="R269" i="3"/>
  <c r="S269" i="3" s="1"/>
  <c r="AB269" i="3"/>
  <c r="O266" i="10" s="1"/>
  <c r="AX272" i="3"/>
  <c r="I269" i="10"/>
  <c r="W268" i="3"/>
  <c r="T268" i="3"/>
  <c r="X268" i="3"/>
  <c r="U268" i="3"/>
  <c r="Y268" i="3" s="1"/>
  <c r="L265" i="10" s="1"/>
  <c r="V268" i="3"/>
  <c r="Z268" i="3" s="1"/>
  <c r="M265" i="10" s="1"/>
  <c r="AZ267" i="3"/>
  <c r="R264" i="10" s="1"/>
  <c r="AY267" i="3"/>
  <c r="Q264" i="10" s="1"/>
  <c r="P264" i="10"/>
  <c r="AQ268" i="3"/>
  <c r="AR268" i="3"/>
  <c r="AT268" i="3"/>
  <c r="X265" i="10" s="1"/>
  <c r="AS268" i="3"/>
  <c r="W265" i="10" s="1"/>
  <c r="AT269" i="3" l="1"/>
  <c r="X266" i="10" s="1"/>
  <c r="AS269" i="3"/>
  <c r="W266" i="10" s="1"/>
  <c r="AQ269" i="3"/>
  <c r="AR269" i="3"/>
  <c r="D270" i="10"/>
  <c r="H273" i="3"/>
  <c r="I273" i="3" s="1"/>
  <c r="V269" i="3"/>
  <c r="Z269" i="3" s="1"/>
  <c r="M266" i="10" s="1"/>
  <c r="W269" i="3"/>
  <c r="T269" i="3"/>
  <c r="X269" i="3"/>
  <c r="U269" i="3"/>
  <c r="Y269" i="3" s="1"/>
  <c r="L266" i="10" s="1"/>
  <c r="J272" i="3"/>
  <c r="AL269" i="3"/>
  <c r="AK269" i="3"/>
  <c r="AN269" i="3"/>
  <c r="V266" i="10" s="1"/>
  <c r="AM269" i="3"/>
  <c r="U266" i="10" s="1"/>
  <c r="O271" i="3"/>
  <c r="K271" i="3"/>
  <c r="L271" i="3" s="1"/>
  <c r="AZ268" i="3"/>
  <c r="R265" i="10" s="1"/>
  <c r="AY268" i="3"/>
  <c r="Q265" i="10" s="1"/>
  <c r="P265" i="10"/>
  <c r="AW274" i="3"/>
  <c r="F275" i="3"/>
  <c r="G274" i="3"/>
  <c r="BB274" i="3"/>
  <c r="AU274" i="3"/>
  <c r="AV274" i="3" s="1"/>
  <c r="C271" i="10" s="1"/>
  <c r="AH269" i="3"/>
  <c r="T266" i="10" s="1"/>
  <c r="AG269" i="3"/>
  <c r="S266" i="10" s="1"/>
  <c r="AE269" i="3"/>
  <c r="AF269" i="3"/>
  <c r="AX273" i="3"/>
  <c r="I270" i="10"/>
  <c r="P270" i="3"/>
  <c r="J267" i="10" s="1"/>
  <c r="E267" i="10"/>
  <c r="M270" i="3"/>
  <c r="F267" i="10" s="1"/>
  <c r="N270" i="3"/>
  <c r="G267" i="10" s="1"/>
  <c r="AC270" i="3"/>
  <c r="AD270" i="3" s="1"/>
  <c r="H267" i="10"/>
  <c r="Q270" i="3"/>
  <c r="K267" i="10" s="1"/>
  <c r="AI270" i="3"/>
  <c r="AJ270" i="3" s="1"/>
  <c r="R270" i="3"/>
  <c r="S270" i="3" s="1"/>
  <c r="AB270" i="3"/>
  <c r="O267" i="10" s="1"/>
  <c r="AO270" i="3"/>
  <c r="AP270" i="3" s="1"/>
  <c r="AA270" i="3"/>
  <c r="N267" i="10" s="1"/>
  <c r="AW275" i="3" l="1"/>
  <c r="G275" i="3"/>
  <c r="BB275" i="3"/>
  <c r="AU275" i="3"/>
  <c r="AV275" i="3" s="1"/>
  <c r="C272" i="10" s="1"/>
  <c r="F276" i="3"/>
  <c r="AX274" i="3"/>
  <c r="I271" i="10"/>
  <c r="AE270" i="3"/>
  <c r="AF270" i="3"/>
  <c r="AH270" i="3"/>
  <c r="T267" i="10" s="1"/>
  <c r="AG270" i="3"/>
  <c r="S267" i="10" s="1"/>
  <c r="J273" i="3"/>
  <c r="O272" i="3"/>
  <c r="K272" i="3"/>
  <c r="L272" i="3" s="1"/>
  <c r="AR270" i="3"/>
  <c r="AT270" i="3"/>
  <c r="X267" i="10" s="1"/>
  <c r="AS270" i="3"/>
  <c r="W267" i="10" s="1"/>
  <c r="AQ270" i="3"/>
  <c r="M271" i="3"/>
  <c r="F268" i="10" s="1"/>
  <c r="N271" i="3"/>
  <c r="G268" i="10" s="1"/>
  <c r="P271" i="3"/>
  <c r="J268" i="10" s="1"/>
  <c r="E268" i="10"/>
  <c r="V270" i="3"/>
  <c r="Z270" i="3" s="1"/>
  <c r="M267" i="10" s="1"/>
  <c r="W270" i="3"/>
  <c r="T270" i="3"/>
  <c r="X270" i="3"/>
  <c r="U270" i="3"/>
  <c r="Y270" i="3" s="1"/>
  <c r="L267" i="10" s="1"/>
  <c r="AC271" i="3"/>
  <c r="AD271" i="3" s="1"/>
  <c r="Q271" i="3"/>
  <c r="K268" i="10" s="1"/>
  <c r="AI271" i="3"/>
  <c r="AJ271" i="3" s="1"/>
  <c r="H268" i="10"/>
  <c r="R271" i="3"/>
  <c r="S271" i="3" s="1"/>
  <c r="AB271" i="3"/>
  <c r="O268" i="10" s="1"/>
  <c r="AO271" i="3"/>
  <c r="AP271" i="3" s="1"/>
  <c r="AA271" i="3"/>
  <c r="N268" i="10" s="1"/>
  <c r="AN270" i="3"/>
  <c r="V267" i="10" s="1"/>
  <c r="AK270" i="3"/>
  <c r="AL270" i="3"/>
  <c r="AM270" i="3"/>
  <c r="U267" i="10" s="1"/>
  <c r="H274" i="3"/>
  <c r="I274" i="3" s="1"/>
  <c r="D271" i="10"/>
  <c r="AZ269" i="3"/>
  <c r="R266" i="10" s="1"/>
  <c r="AY269" i="3"/>
  <c r="Q266" i="10" s="1"/>
  <c r="P266" i="10"/>
  <c r="AK271" i="3" l="1"/>
  <c r="AL271" i="3"/>
  <c r="AN271" i="3"/>
  <c r="V268" i="10" s="1"/>
  <c r="AM271" i="3"/>
  <c r="U268" i="10" s="1"/>
  <c r="E269" i="10"/>
  <c r="M272" i="3"/>
  <c r="F269" i="10" s="1"/>
  <c r="N272" i="3"/>
  <c r="G269" i="10" s="1"/>
  <c r="P272" i="3"/>
  <c r="J269" i="10" s="1"/>
  <c r="AO272" i="3"/>
  <c r="AP272" i="3" s="1"/>
  <c r="AA272" i="3"/>
  <c r="N269" i="10" s="1"/>
  <c r="AC272" i="3"/>
  <c r="AD272" i="3" s="1"/>
  <c r="H269" i="10"/>
  <c r="Q272" i="3"/>
  <c r="K269" i="10" s="1"/>
  <c r="AI272" i="3"/>
  <c r="AJ272" i="3" s="1"/>
  <c r="R272" i="3"/>
  <c r="S272" i="3" s="1"/>
  <c r="AB272" i="3"/>
  <c r="O269" i="10" s="1"/>
  <c r="AE271" i="3"/>
  <c r="AF271" i="3"/>
  <c r="AH271" i="3"/>
  <c r="T268" i="10" s="1"/>
  <c r="AG271" i="3"/>
  <c r="S268" i="10" s="1"/>
  <c r="F277" i="3"/>
  <c r="G276" i="3"/>
  <c r="BB276" i="3"/>
  <c r="AU276" i="3"/>
  <c r="AV276" i="3" s="1"/>
  <c r="C273" i="10" s="1"/>
  <c r="AW276" i="3"/>
  <c r="AS271" i="3"/>
  <c r="W268" i="10" s="1"/>
  <c r="AQ271" i="3"/>
  <c r="AR271" i="3"/>
  <c r="AT271" i="3"/>
  <c r="X268" i="10" s="1"/>
  <c r="AY270" i="3"/>
  <c r="Q267" i="10" s="1"/>
  <c r="P267" i="10"/>
  <c r="AZ270" i="3"/>
  <c r="R267" i="10" s="1"/>
  <c r="H275" i="3"/>
  <c r="I275" i="3" s="1"/>
  <c r="D272" i="10"/>
  <c r="O273" i="3"/>
  <c r="K273" i="3"/>
  <c r="L273" i="3" s="1"/>
  <c r="J274" i="3"/>
  <c r="V271" i="3"/>
  <c r="Z271" i="3" s="1"/>
  <c r="M268" i="10" s="1"/>
  <c r="W271" i="3"/>
  <c r="T271" i="3"/>
  <c r="X271" i="3"/>
  <c r="U271" i="3"/>
  <c r="Y271" i="3" s="1"/>
  <c r="L268" i="10" s="1"/>
  <c r="AX275" i="3"/>
  <c r="I272" i="10"/>
  <c r="V272" i="3" l="1"/>
  <c r="Z272" i="3" s="1"/>
  <c r="M269" i="10" s="1"/>
  <c r="W272" i="3"/>
  <c r="T272" i="3"/>
  <c r="X272" i="3"/>
  <c r="U272" i="3"/>
  <c r="Y272" i="3" s="1"/>
  <c r="L269" i="10" s="1"/>
  <c r="AL272" i="3"/>
  <c r="AN272" i="3"/>
  <c r="V269" i="10" s="1"/>
  <c r="AM272" i="3"/>
  <c r="U269" i="10" s="1"/>
  <c r="AK272" i="3"/>
  <c r="H276" i="3"/>
  <c r="I276" i="3" s="1"/>
  <c r="D273" i="10"/>
  <c r="K274" i="3"/>
  <c r="L274" i="3" s="1"/>
  <c r="O274" i="3"/>
  <c r="AU277" i="3"/>
  <c r="AV277" i="3" s="1"/>
  <c r="C274" i="10" s="1"/>
  <c r="AW277" i="3"/>
  <c r="F278" i="3"/>
  <c r="G277" i="3"/>
  <c r="BB277" i="3"/>
  <c r="AG272" i="3"/>
  <c r="S269" i="10" s="1"/>
  <c r="AE272" i="3"/>
  <c r="AF272" i="3"/>
  <c r="AH272" i="3"/>
  <c r="T269" i="10" s="1"/>
  <c r="M273" i="3"/>
  <c r="F270" i="10" s="1"/>
  <c r="N273" i="3"/>
  <c r="G270" i="10" s="1"/>
  <c r="P273" i="3"/>
  <c r="J270" i="10" s="1"/>
  <c r="E270" i="10"/>
  <c r="AO273" i="3"/>
  <c r="AP273" i="3" s="1"/>
  <c r="Q273" i="3"/>
  <c r="K270" i="10" s="1"/>
  <c r="AC273" i="3"/>
  <c r="AD273" i="3" s="1"/>
  <c r="H270" i="10"/>
  <c r="R273" i="3"/>
  <c r="S273" i="3" s="1"/>
  <c r="AB273" i="3"/>
  <c r="O270" i="10" s="1"/>
  <c r="AI273" i="3"/>
  <c r="AJ273" i="3" s="1"/>
  <c r="AA273" i="3"/>
  <c r="N270" i="10" s="1"/>
  <c r="P268" i="10"/>
  <c r="AZ271" i="3"/>
  <c r="R268" i="10" s="1"/>
  <c r="AY271" i="3"/>
  <c r="Q268" i="10" s="1"/>
  <c r="J275" i="3"/>
  <c r="AX276" i="3"/>
  <c r="I273" i="10"/>
  <c r="AS272" i="3"/>
  <c r="W269" i="10" s="1"/>
  <c r="AQ272" i="3"/>
  <c r="AR272" i="3"/>
  <c r="AT272" i="3"/>
  <c r="X269" i="10" s="1"/>
  <c r="G278" i="3" l="1"/>
  <c r="BB278" i="3"/>
  <c r="AU278" i="3"/>
  <c r="AV278" i="3" s="1"/>
  <c r="C275" i="10" s="1"/>
  <c r="AW278" i="3"/>
  <c r="F279" i="3"/>
  <c r="AX277" i="3"/>
  <c r="I274" i="10"/>
  <c r="K275" i="3"/>
  <c r="L275" i="3" s="1"/>
  <c r="O275" i="3"/>
  <c r="U273" i="3"/>
  <c r="Y273" i="3" s="1"/>
  <c r="L270" i="10" s="1"/>
  <c r="V273" i="3"/>
  <c r="Z273" i="3" s="1"/>
  <c r="M270" i="10" s="1"/>
  <c r="W273" i="3"/>
  <c r="T273" i="3"/>
  <c r="X273" i="3"/>
  <c r="AH273" i="3"/>
  <c r="T270" i="10" s="1"/>
  <c r="AG273" i="3"/>
  <c r="S270" i="10" s="1"/>
  <c r="AE273" i="3"/>
  <c r="AF273" i="3"/>
  <c r="P274" i="3"/>
  <c r="J271" i="10" s="1"/>
  <c r="E271" i="10"/>
  <c r="M274" i="3"/>
  <c r="F271" i="10" s="1"/>
  <c r="N274" i="3"/>
  <c r="G271" i="10" s="1"/>
  <c r="R274" i="3"/>
  <c r="S274" i="3" s="1"/>
  <c r="AB274" i="3"/>
  <c r="O271" i="10" s="1"/>
  <c r="AI274" i="3"/>
  <c r="AJ274" i="3" s="1"/>
  <c r="AA274" i="3"/>
  <c r="N271" i="10" s="1"/>
  <c r="AC274" i="3"/>
  <c r="AD274" i="3" s="1"/>
  <c r="H271" i="10"/>
  <c r="Q274" i="3"/>
  <c r="K271" i="10" s="1"/>
  <c r="AO274" i="3"/>
  <c r="AP274" i="3" s="1"/>
  <c r="AT273" i="3"/>
  <c r="X270" i="10" s="1"/>
  <c r="AS273" i="3"/>
  <c r="W270" i="10" s="1"/>
  <c r="AQ273" i="3"/>
  <c r="AR273" i="3"/>
  <c r="AY272" i="3"/>
  <c r="Q269" i="10" s="1"/>
  <c r="P269" i="10"/>
  <c r="AZ272" i="3"/>
  <c r="R269" i="10" s="1"/>
  <c r="J276" i="3"/>
  <c r="AN273" i="3"/>
  <c r="V270" i="10" s="1"/>
  <c r="AM273" i="3"/>
  <c r="U270" i="10" s="1"/>
  <c r="AK273" i="3"/>
  <c r="AL273" i="3"/>
  <c r="H277" i="3"/>
  <c r="I277" i="3" s="1"/>
  <c r="D274" i="10"/>
  <c r="M275" i="3" l="1"/>
  <c r="F272" i="10" s="1"/>
  <c r="N275" i="3"/>
  <c r="G272" i="10" s="1"/>
  <c r="P275" i="3"/>
  <c r="J272" i="10" s="1"/>
  <c r="E272" i="10"/>
  <c r="V274" i="3"/>
  <c r="Z274" i="3" s="1"/>
  <c r="M271" i="10" s="1"/>
  <c r="W274" i="3"/>
  <c r="T274" i="3"/>
  <c r="X274" i="3"/>
  <c r="U274" i="3"/>
  <c r="Y274" i="3" s="1"/>
  <c r="L271" i="10" s="1"/>
  <c r="AS274" i="3"/>
  <c r="W271" i="10" s="1"/>
  <c r="AT274" i="3"/>
  <c r="X271" i="10" s="1"/>
  <c r="AQ274" i="3"/>
  <c r="AR274" i="3"/>
  <c r="P270" i="10"/>
  <c r="AZ273" i="3"/>
  <c r="R270" i="10" s="1"/>
  <c r="AY273" i="3"/>
  <c r="Q270" i="10" s="1"/>
  <c r="AW279" i="3"/>
  <c r="F280" i="3"/>
  <c r="G279" i="3"/>
  <c r="BB279" i="3"/>
  <c r="AU279" i="3"/>
  <c r="AV279" i="3" s="1"/>
  <c r="C276" i="10" s="1"/>
  <c r="J277" i="3"/>
  <c r="AX278" i="3"/>
  <c r="I275" i="10"/>
  <c r="O276" i="3"/>
  <c r="K276" i="3"/>
  <c r="L276" i="3" s="1"/>
  <c r="AG274" i="3"/>
  <c r="S271" i="10" s="1"/>
  <c r="AH274" i="3"/>
  <c r="T271" i="10" s="1"/>
  <c r="AE274" i="3"/>
  <c r="AF274" i="3"/>
  <c r="AN274" i="3"/>
  <c r="V271" i="10" s="1"/>
  <c r="AM274" i="3"/>
  <c r="U271" i="10" s="1"/>
  <c r="AK274" i="3"/>
  <c r="AL274" i="3"/>
  <c r="AI275" i="3"/>
  <c r="AJ275" i="3" s="1"/>
  <c r="AA275" i="3"/>
  <c r="N272" i="10" s="1"/>
  <c r="AO275" i="3"/>
  <c r="AP275" i="3" s="1"/>
  <c r="Q275" i="3"/>
  <c r="K272" i="10" s="1"/>
  <c r="AC275" i="3"/>
  <c r="AD275" i="3" s="1"/>
  <c r="H272" i="10"/>
  <c r="R275" i="3"/>
  <c r="S275" i="3" s="1"/>
  <c r="AB275" i="3"/>
  <c r="O272" i="10" s="1"/>
  <c r="D275" i="10"/>
  <c r="H278" i="3"/>
  <c r="I278" i="3" s="1"/>
  <c r="AG275" i="3" l="1"/>
  <c r="S272" i="10" s="1"/>
  <c r="AE275" i="3"/>
  <c r="AF275" i="3"/>
  <c r="AH275" i="3"/>
  <c r="T272" i="10" s="1"/>
  <c r="O277" i="3"/>
  <c r="K277" i="3"/>
  <c r="L277" i="3" s="1"/>
  <c r="P271" i="10"/>
  <c r="AZ274" i="3"/>
  <c r="R271" i="10" s="1"/>
  <c r="AY274" i="3"/>
  <c r="Q271" i="10" s="1"/>
  <c r="AS275" i="3"/>
  <c r="W272" i="10" s="1"/>
  <c r="AQ275" i="3"/>
  <c r="AR275" i="3"/>
  <c r="AT275" i="3"/>
  <c r="X272" i="10" s="1"/>
  <c r="AL275" i="3"/>
  <c r="AN275" i="3"/>
  <c r="V272" i="10" s="1"/>
  <c r="AM275" i="3"/>
  <c r="U272" i="10" s="1"/>
  <c r="AK275" i="3"/>
  <c r="E273" i="10"/>
  <c r="M276" i="3"/>
  <c r="F273" i="10" s="1"/>
  <c r="N276" i="3"/>
  <c r="G273" i="10" s="1"/>
  <c r="P276" i="3"/>
  <c r="J273" i="10" s="1"/>
  <c r="H279" i="3"/>
  <c r="I279" i="3" s="1"/>
  <c r="D276" i="10"/>
  <c r="J278" i="3"/>
  <c r="W275" i="3"/>
  <c r="T275" i="3"/>
  <c r="X275" i="3"/>
  <c r="U275" i="3"/>
  <c r="Y275" i="3" s="1"/>
  <c r="L272" i="10" s="1"/>
  <c r="V275" i="3"/>
  <c r="Z275" i="3" s="1"/>
  <c r="M272" i="10" s="1"/>
  <c r="AO276" i="3"/>
  <c r="AP276" i="3" s="1"/>
  <c r="H273" i="10"/>
  <c r="Q276" i="3"/>
  <c r="K273" i="10" s="1"/>
  <c r="AC276" i="3"/>
  <c r="AD276" i="3" s="1"/>
  <c r="R276" i="3"/>
  <c r="S276" i="3" s="1"/>
  <c r="AB276" i="3"/>
  <c r="O273" i="10" s="1"/>
  <c r="AI276" i="3"/>
  <c r="AJ276" i="3" s="1"/>
  <c r="AA276" i="3"/>
  <c r="N273" i="10" s="1"/>
  <c r="AU280" i="3"/>
  <c r="AV280" i="3" s="1"/>
  <c r="C277" i="10" s="1"/>
  <c r="AW280" i="3"/>
  <c r="F281" i="3"/>
  <c r="G280" i="3"/>
  <c r="BB280" i="3"/>
  <c r="AX279" i="3"/>
  <c r="I276" i="10"/>
  <c r="AX280" i="3" l="1"/>
  <c r="I277" i="10"/>
  <c r="AS276" i="3"/>
  <c r="W273" i="10" s="1"/>
  <c r="AQ276" i="3"/>
  <c r="AR276" i="3"/>
  <c r="AT276" i="3"/>
  <c r="X273" i="10" s="1"/>
  <c r="J279" i="3"/>
  <c r="N277" i="3"/>
  <c r="G274" i="10" s="1"/>
  <c r="P277" i="3"/>
  <c r="J274" i="10" s="1"/>
  <c r="E274" i="10"/>
  <c r="M277" i="3"/>
  <c r="F274" i="10" s="1"/>
  <c r="AO277" i="3"/>
  <c r="AP277" i="3" s="1"/>
  <c r="AA277" i="3"/>
  <c r="N274" i="10" s="1"/>
  <c r="AC277" i="3"/>
  <c r="AD277" i="3" s="1"/>
  <c r="Q277" i="3"/>
  <c r="K274" i="10" s="1"/>
  <c r="AI277" i="3"/>
  <c r="AJ277" i="3" s="1"/>
  <c r="H274" i="10"/>
  <c r="R277" i="3"/>
  <c r="S277" i="3" s="1"/>
  <c r="AB277" i="3"/>
  <c r="O274" i="10" s="1"/>
  <c r="AN276" i="3"/>
  <c r="V273" i="10" s="1"/>
  <c r="AM276" i="3"/>
  <c r="U273" i="10" s="1"/>
  <c r="AK276" i="3"/>
  <c r="AL276" i="3"/>
  <c r="V276" i="3"/>
  <c r="Z276" i="3" s="1"/>
  <c r="M273" i="10" s="1"/>
  <c r="W276" i="3"/>
  <c r="T276" i="3"/>
  <c r="X276" i="3"/>
  <c r="U276" i="3"/>
  <c r="Y276" i="3" s="1"/>
  <c r="L273" i="10" s="1"/>
  <c r="AZ275" i="3"/>
  <c r="R272" i="10" s="1"/>
  <c r="AY275" i="3"/>
  <c r="Q272" i="10" s="1"/>
  <c r="P272" i="10"/>
  <c r="H280" i="3"/>
  <c r="I280" i="3" s="1"/>
  <c r="D277" i="10"/>
  <c r="AE276" i="3"/>
  <c r="AF276" i="3"/>
  <c r="AH276" i="3"/>
  <c r="T273" i="10" s="1"/>
  <c r="AG276" i="3"/>
  <c r="S273" i="10" s="1"/>
  <c r="AW281" i="3"/>
  <c r="G281" i="3"/>
  <c r="BB281" i="3"/>
  <c r="AU281" i="3"/>
  <c r="AV281" i="3" s="1"/>
  <c r="C278" i="10" s="1"/>
  <c r="F282" i="3"/>
  <c r="O278" i="3"/>
  <c r="K278" i="3"/>
  <c r="L278" i="3" s="1"/>
  <c r="AF277" i="3" l="1"/>
  <c r="AH277" i="3"/>
  <c r="T274" i="10" s="1"/>
  <c r="AG277" i="3"/>
  <c r="S274" i="10" s="1"/>
  <c r="AE277" i="3"/>
  <c r="O279" i="3"/>
  <c r="K279" i="3"/>
  <c r="L279" i="3" s="1"/>
  <c r="AS277" i="3"/>
  <c r="W274" i="10" s="1"/>
  <c r="AQ277" i="3"/>
  <c r="AR277" i="3"/>
  <c r="AT277" i="3"/>
  <c r="X274" i="10" s="1"/>
  <c r="AX281" i="3"/>
  <c r="I278" i="10"/>
  <c r="F283" i="3"/>
  <c r="G282" i="3"/>
  <c r="BB282" i="3"/>
  <c r="AU282" i="3"/>
  <c r="AV282" i="3" s="1"/>
  <c r="C279" i="10" s="1"/>
  <c r="AW282" i="3"/>
  <c r="AY276" i="3"/>
  <c r="Q273" i="10" s="1"/>
  <c r="P273" i="10"/>
  <c r="AZ276" i="3"/>
  <c r="R273" i="10" s="1"/>
  <c r="W277" i="3"/>
  <c r="U277" i="3"/>
  <c r="Y277" i="3" s="1"/>
  <c r="L274" i="10" s="1"/>
  <c r="X277" i="3"/>
  <c r="T277" i="3"/>
  <c r="V277" i="3"/>
  <c r="Z277" i="3" s="1"/>
  <c r="M274" i="10" s="1"/>
  <c r="H281" i="3"/>
  <c r="I281" i="3" s="1"/>
  <c r="D278" i="10"/>
  <c r="M278" i="3"/>
  <c r="F275" i="10" s="1"/>
  <c r="N278" i="3"/>
  <c r="G275" i="10" s="1"/>
  <c r="P278" i="3"/>
  <c r="J275" i="10" s="1"/>
  <c r="E275" i="10"/>
  <c r="AI278" i="3"/>
  <c r="AJ278" i="3" s="1"/>
  <c r="R278" i="3"/>
  <c r="S278" i="3" s="1"/>
  <c r="AB278" i="3"/>
  <c r="O275" i="10" s="1"/>
  <c r="AO278" i="3"/>
  <c r="AP278" i="3" s="1"/>
  <c r="AA278" i="3"/>
  <c r="N275" i="10" s="1"/>
  <c r="AC278" i="3"/>
  <c r="AD278" i="3" s="1"/>
  <c r="H275" i="10"/>
  <c r="Q278" i="3"/>
  <c r="K275" i="10" s="1"/>
  <c r="J280" i="3"/>
  <c r="AN277" i="3"/>
  <c r="V274" i="10" s="1"/>
  <c r="AM277" i="3"/>
  <c r="U274" i="10" s="1"/>
  <c r="AL277" i="3"/>
  <c r="AK277" i="3"/>
  <c r="H282" i="3" l="1"/>
  <c r="I282" i="3" s="1"/>
  <c r="D279" i="10"/>
  <c r="P279" i="3"/>
  <c r="J276" i="10" s="1"/>
  <c r="E276" i="10"/>
  <c r="M279" i="3"/>
  <c r="F276" i="10" s="1"/>
  <c r="N279" i="3"/>
  <c r="G276" i="10" s="1"/>
  <c r="AN278" i="3"/>
  <c r="V275" i="10" s="1"/>
  <c r="AK278" i="3"/>
  <c r="AL278" i="3"/>
  <c r="AM278" i="3"/>
  <c r="U275" i="10" s="1"/>
  <c r="R279" i="3"/>
  <c r="S279" i="3" s="1"/>
  <c r="AB279" i="3"/>
  <c r="O276" i="10" s="1"/>
  <c r="AO279" i="3"/>
  <c r="AP279" i="3" s="1"/>
  <c r="AA279" i="3"/>
  <c r="N276" i="10" s="1"/>
  <c r="AC279" i="3"/>
  <c r="AD279" i="3" s="1"/>
  <c r="Q279" i="3"/>
  <c r="K276" i="10" s="1"/>
  <c r="AI279" i="3"/>
  <c r="AJ279" i="3" s="1"/>
  <c r="H276" i="10"/>
  <c r="AZ277" i="3"/>
  <c r="R274" i="10" s="1"/>
  <c r="AY277" i="3"/>
  <c r="Q274" i="10" s="1"/>
  <c r="P274" i="10"/>
  <c r="AT278" i="3"/>
  <c r="X275" i="10" s="1"/>
  <c r="AS278" i="3"/>
  <c r="W275" i="10" s="1"/>
  <c r="AQ278" i="3"/>
  <c r="AR278" i="3"/>
  <c r="AF278" i="3"/>
  <c r="AH278" i="3"/>
  <c r="T275" i="10" s="1"/>
  <c r="AG278" i="3"/>
  <c r="S275" i="10" s="1"/>
  <c r="AE278" i="3"/>
  <c r="AW283" i="3"/>
  <c r="F284" i="3"/>
  <c r="G283" i="3"/>
  <c r="BB283" i="3"/>
  <c r="AU283" i="3"/>
  <c r="AV283" i="3" s="1"/>
  <c r="C280" i="10" s="1"/>
  <c r="J281" i="3"/>
  <c r="K280" i="3"/>
  <c r="L280" i="3" s="1"/>
  <c r="O280" i="3"/>
  <c r="U278" i="3"/>
  <c r="Y278" i="3" s="1"/>
  <c r="L275" i="10" s="1"/>
  <c r="V278" i="3"/>
  <c r="Z278" i="3" s="1"/>
  <c r="M275" i="10" s="1"/>
  <c r="W278" i="3"/>
  <c r="T278" i="3"/>
  <c r="X278" i="3"/>
  <c r="I279" i="10"/>
  <c r="AX282" i="3"/>
  <c r="AF279" i="3" l="1"/>
  <c r="AH279" i="3"/>
  <c r="T276" i="10" s="1"/>
  <c r="AG279" i="3"/>
  <c r="S276" i="10" s="1"/>
  <c r="AE279" i="3"/>
  <c r="R280" i="3"/>
  <c r="S280" i="3" s="1"/>
  <c r="AB280" i="3"/>
  <c r="O277" i="10" s="1"/>
  <c r="AO280" i="3"/>
  <c r="AP280" i="3" s="1"/>
  <c r="AA280" i="3"/>
  <c r="N277" i="10" s="1"/>
  <c r="AC280" i="3"/>
  <c r="AD280" i="3" s="1"/>
  <c r="H277" i="10"/>
  <c r="Q280" i="3"/>
  <c r="K277" i="10" s="1"/>
  <c r="AI280" i="3"/>
  <c r="AJ280" i="3" s="1"/>
  <c r="H283" i="3"/>
  <c r="I283" i="3" s="1"/>
  <c r="D280" i="10"/>
  <c r="AU284" i="3"/>
  <c r="AV284" i="3" s="1"/>
  <c r="C281" i="10" s="1"/>
  <c r="AW284" i="3"/>
  <c r="F285" i="3"/>
  <c r="G284" i="3"/>
  <c r="BB284" i="3"/>
  <c r="E277" i="10"/>
  <c r="M280" i="3"/>
  <c r="F277" i="10" s="1"/>
  <c r="N280" i="3"/>
  <c r="G277" i="10" s="1"/>
  <c r="P280" i="3"/>
  <c r="J277" i="10" s="1"/>
  <c r="AS279" i="3"/>
  <c r="W276" i="10" s="1"/>
  <c r="AQ279" i="3"/>
  <c r="AR279" i="3"/>
  <c r="AT279" i="3"/>
  <c r="X276" i="10" s="1"/>
  <c r="V279" i="3"/>
  <c r="Z279" i="3" s="1"/>
  <c r="M276" i="10" s="1"/>
  <c r="W279" i="3"/>
  <c r="T279" i="3"/>
  <c r="X279" i="3"/>
  <c r="U279" i="3"/>
  <c r="Y279" i="3" s="1"/>
  <c r="L276" i="10" s="1"/>
  <c r="O281" i="3"/>
  <c r="K281" i="3"/>
  <c r="L281" i="3" s="1"/>
  <c r="AY278" i="3"/>
  <c r="Q275" i="10" s="1"/>
  <c r="P275" i="10"/>
  <c r="AZ278" i="3"/>
  <c r="R275" i="10" s="1"/>
  <c r="AX283" i="3"/>
  <c r="I280" i="10"/>
  <c r="AN279" i="3"/>
  <c r="V276" i="10" s="1"/>
  <c r="AM279" i="3"/>
  <c r="U276" i="10" s="1"/>
  <c r="AK279" i="3"/>
  <c r="AL279" i="3"/>
  <c r="J282" i="3"/>
  <c r="AQ280" i="3" l="1"/>
  <c r="AR280" i="3"/>
  <c r="AT280" i="3"/>
  <c r="X277" i="10" s="1"/>
  <c r="AS280" i="3"/>
  <c r="W277" i="10" s="1"/>
  <c r="AX284" i="3"/>
  <c r="I281" i="10"/>
  <c r="P276" i="10"/>
  <c r="AZ279" i="3"/>
  <c r="R276" i="10" s="1"/>
  <c r="AY279" i="3"/>
  <c r="Q276" i="10" s="1"/>
  <c r="O282" i="3"/>
  <c r="K282" i="3"/>
  <c r="L282" i="3" s="1"/>
  <c r="J283" i="3"/>
  <c r="W280" i="3"/>
  <c r="T280" i="3"/>
  <c r="X280" i="3"/>
  <c r="U280" i="3"/>
  <c r="Y280" i="3" s="1"/>
  <c r="L277" i="10" s="1"/>
  <c r="V280" i="3"/>
  <c r="Z280" i="3" s="1"/>
  <c r="M277" i="10" s="1"/>
  <c r="AN280" i="3"/>
  <c r="V277" i="10" s="1"/>
  <c r="AM280" i="3"/>
  <c r="U277" i="10" s="1"/>
  <c r="AK280" i="3"/>
  <c r="AL280" i="3"/>
  <c r="P281" i="3"/>
  <c r="J278" i="10" s="1"/>
  <c r="E278" i="10"/>
  <c r="M281" i="3"/>
  <c r="F278" i="10" s="1"/>
  <c r="N281" i="3"/>
  <c r="G278" i="10" s="1"/>
  <c r="H284" i="3"/>
  <c r="I284" i="3" s="1"/>
  <c r="D281" i="10"/>
  <c r="R281" i="3"/>
  <c r="S281" i="3" s="1"/>
  <c r="AB281" i="3"/>
  <c r="O278" i="10" s="1"/>
  <c r="AI281" i="3"/>
  <c r="AJ281" i="3" s="1"/>
  <c r="AA281" i="3"/>
  <c r="N278" i="10" s="1"/>
  <c r="AO281" i="3"/>
  <c r="AP281" i="3" s="1"/>
  <c r="Q281" i="3"/>
  <c r="K278" i="10" s="1"/>
  <c r="AC281" i="3"/>
  <c r="AD281" i="3" s="1"/>
  <c r="H278" i="10"/>
  <c r="F286" i="3"/>
  <c r="G285" i="3"/>
  <c r="BB285" i="3"/>
  <c r="AU285" i="3"/>
  <c r="AV285" i="3" s="1"/>
  <c r="C282" i="10" s="1"/>
  <c r="AW285" i="3"/>
  <c r="AH280" i="3"/>
  <c r="T277" i="10" s="1"/>
  <c r="AG280" i="3"/>
  <c r="S277" i="10" s="1"/>
  <c r="AE280" i="3"/>
  <c r="AF280" i="3"/>
  <c r="AK281" i="3" l="1"/>
  <c r="AL281" i="3"/>
  <c r="AN281" i="3"/>
  <c r="V278" i="10" s="1"/>
  <c r="AM281" i="3"/>
  <c r="U278" i="10" s="1"/>
  <c r="AZ280" i="3"/>
  <c r="R277" i="10" s="1"/>
  <c r="AY280" i="3"/>
  <c r="Q277" i="10" s="1"/>
  <c r="P277" i="10"/>
  <c r="H285" i="3"/>
  <c r="I285" i="3" s="1"/>
  <c r="D282" i="10"/>
  <c r="O283" i="3"/>
  <c r="K283" i="3"/>
  <c r="L283" i="3" s="1"/>
  <c r="F287" i="3"/>
  <c r="AW286" i="3"/>
  <c r="G286" i="3"/>
  <c r="BB286" i="3"/>
  <c r="AU286" i="3"/>
  <c r="AV286" i="3" s="1"/>
  <c r="C283" i="10" s="1"/>
  <c r="AG281" i="3"/>
  <c r="S278" i="10" s="1"/>
  <c r="AE281" i="3"/>
  <c r="AF281" i="3"/>
  <c r="AH281" i="3"/>
  <c r="T278" i="10" s="1"/>
  <c r="J284" i="3"/>
  <c r="E279" i="10"/>
  <c r="N282" i="3"/>
  <c r="G279" i="10" s="1"/>
  <c r="M282" i="3"/>
  <c r="F279" i="10" s="1"/>
  <c r="P282" i="3"/>
  <c r="J279" i="10" s="1"/>
  <c r="U281" i="3"/>
  <c r="Y281" i="3" s="1"/>
  <c r="L278" i="10" s="1"/>
  <c r="V281" i="3"/>
  <c r="Z281" i="3" s="1"/>
  <c r="M278" i="10" s="1"/>
  <c r="W281" i="3"/>
  <c r="T281" i="3"/>
  <c r="X281" i="3"/>
  <c r="R282" i="3"/>
  <c r="S282" i="3" s="1"/>
  <c r="AB282" i="3"/>
  <c r="O279" i="10" s="1"/>
  <c r="AI282" i="3"/>
  <c r="AJ282" i="3" s="1"/>
  <c r="AA282" i="3"/>
  <c r="N279" i="10" s="1"/>
  <c r="AO282" i="3"/>
  <c r="AP282" i="3" s="1"/>
  <c r="H279" i="10"/>
  <c r="Q282" i="3"/>
  <c r="K279" i="10" s="1"/>
  <c r="AC282" i="3"/>
  <c r="AD282" i="3" s="1"/>
  <c r="AX285" i="3"/>
  <c r="I282" i="10"/>
  <c r="AQ281" i="3"/>
  <c r="AR281" i="3"/>
  <c r="AT281" i="3"/>
  <c r="X278" i="10" s="1"/>
  <c r="AS281" i="3"/>
  <c r="W278" i="10" s="1"/>
  <c r="V282" i="3" l="1"/>
  <c r="Z282" i="3" s="1"/>
  <c r="M279" i="10" s="1"/>
  <c r="W282" i="3"/>
  <c r="T282" i="3"/>
  <c r="X282" i="3"/>
  <c r="U282" i="3"/>
  <c r="Y282" i="3" s="1"/>
  <c r="L279" i="10" s="1"/>
  <c r="J285" i="3"/>
  <c r="H286" i="3"/>
  <c r="I286" i="3" s="1"/>
  <c r="D283" i="10"/>
  <c r="AX286" i="3"/>
  <c r="I283" i="10"/>
  <c r="BB287" i="3"/>
  <c r="AU287" i="3"/>
  <c r="AV287" i="3" s="1"/>
  <c r="C284" i="10" s="1"/>
  <c r="AW287" i="3"/>
  <c r="F288" i="3"/>
  <c r="G287" i="3"/>
  <c r="AY281" i="3"/>
  <c r="Q278" i="10" s="1"/>
  <c r="P278" i="10"/>
  <c r="AZ281" i="3"/>
  <c r="R278" i="10" s="1"/>
  <c r="O284" i="3"/>
  <c r="K284" i="3"/>
  <c r="L284" i="3" s="1"/>
  <c r="E280" i="10"/>
  <c r="M283" i="3"/>
  <c r="F280" i="10" s="1"/>
  <c r="N283" i="3"/>
  <c r="G280" i="10" s="1"/>
  <c r="P283" i="3"/>
  <c r="J280" i="10" s="1"/>
  <c r="AE282" i="3"/>
  <c r="AF282" i="3"/>
  <c r="AG282" i="3"/>
  <c r="S279" i="10" s="1"/>
  <c r="AH282" i="3"/>
  <c r="T279" i="10" s="1"/>
  <c r="AK282" i="3"/>
  <c r="AL282" i="3"/>
  <c r="AN282" i="3"/>
  <c r="V279" i="10" s="1"/>
  <c r="AM282" i="3"/>
  <c r="U279" i="10" s="1"/>
  <c r="AO283" i="3"/>
  <c r="AP283" i="3" s="1"/>
  <c r="Q283" i="3"/>
  <c r="K280" i="10" s="1"/>
  <c r="AC283" i="3"/>
  <c r="AD283" i="3" s="1"/>
  <c r="H280" i="10"/>
  <c r="R283" i="3"/>
  <c r="S283" i="3" s="1"/>
  <c r="AB283" i="3"/>
  <c r="O280" i="10" s="1"/>
  <c r="AI283" i="3"/>
  <c r="AJ283" i="3" s="1"/>
  <c r="AA283" i="3"/>
  <c r="N280" i="10" s="1"/>
  <c r="AS282" i="3"/>
  <c r="W279" i="10" s="1"/>
  <c r="AT282" i="3"/>
  <c r="X279" i="10" s="1"/>
  <c r="AQ282" i="3"/>
  <c r="AR282" i="3"/>
  <c r="H287" i="3" l="1"/>
  <c r="I287" i="3" s="1"/>
  <c r="D284" i="10"/>
  <c r="J286" i="3"/>
  <c r="AW288" i="3"/>
  <c r="F289" i="3"/>
  <c r="G288" i="3"/>
  <c r="BB288" i="3"/>
  <c r="AU288" i="3"/>
  <c r="AV288" i="3" s="1"/>
  <c r="C285" i="10" s="1"/>
  <c r="K285" i="3"/>
  <c r="L285" i="3" s="1"/>
  <c r="O285" i="3"/>
  <c r="T283" i="3"/>
  <c r="V283" i="3"/>
  <c r="Z283" i="3" s="1"/>
  <c r="M280" i="10" s="1"/>
  <c r="W283" i="3"/>
  <c r="U283" i="3"/>
  <c r="Y283" i="3" s="1"/>
  <c r="L280" i="10" s="1"/>
  <c r="X283" i="3"/>
  <c r="AX287" i="3"/>
  <c r="I284" i="10"/>
  <c r="AM283" i="3"/>
  <c r="U280" i="10" s="1"/>
  <c r="AK283" i="3"/>
  <c r="AL283" i="3"/>
  <c r="AN283" i="3"/>
  <c r="V280" i="10" s="1"/>
  <c r="AH283" i="3"/>
  <c r="T280" i="10" s="1"/>
  <c r="AG283" i="3"/>
  <c r="S280" i="10" s="1"/>
  <c r="AE283" i="3"/>
  <c r="AF283" i="3"/>
  <c r="AI284" i="3"/>
  <c r="AJ284" i="3" s="1"/>
  <c r="AA284" i="3"/>
  <c r="N281" i="10" s="1"/>
  <c r="AC284" i="3"/>
  <c r="AD284" i="3" s="1"/>
  <c r="H281" i="10"/>
  <c r="Q284" i="3"/>
  <c r="K281" i="10" s="1"/>
  <c r="AO284" i="3"/>
  <c r="AP284" i="3" s="1"/>
  <c r="R284" i="3"/>
  <c r="S284" i="3" s="1"/>
  <c r="AB284" i="3"/>
  <c r="O281" i="10" s="1"/>
  <c r="P279" i="10"/>
  <c r="AZ282" i="3"/>
  <c r="R279" i="10" s="1"/>
  <c r="AY282" i="3"/>
  <c r="Q279" i="10" s="1"/>
  <c r="AT283" i="3"/>
  <c r="X280" i="10" s="1"/>
  <c r="AS283" i="3"/>
  <c r="W280" i="10" s="1"/>
  <c r="AQ283" i="3"/>
  <c r="AR283" i="3"/>
  <c r="E281" i="10"/>
  <c r="N284" i="3"/>
  <c r="G281" i="10" s="1"/>
  <c r="M284" i="3"/>
  <c r="F281" i="10" s="1"/>
  <c r="P284" i="3"/>
  <c r="J281" i="10" s="1"/>
  <c r="H288" i="3" l="1"/>
  <c r="I288" i="3" s="1"/>
  <c r="D285" i="10"/>
  <c r="AU289" i="3"/>
  <c r="AV289" i="3" s="1"/>
  <c r="C286" i="10" s="1"/>
  <c r="AW289" i="3"/>
  <c r="F290" i="3"/>
  <c r="G289" i="3"/>
  <c r="BB289" i="3"/>
  <c r="AX288" i="3"/>
  <c r="I285" i="10"/>
  <c r="AQ284" i="3"/>
  <c r="AR284" i="3"/>
  <c r="AT284" i="3"/>
  <c r="X281" i="10" s="1"/>
  <c r="AS284" i="3"/>
  <c r="W281" i="10" s="1"/>
  <c r="AZ283" i="3"/>
  <c r="R280" i="10" s="1"/>
  <c r="AY283" i="3"/>
  <c r="Q280" i="10" s="1"/>
  <c r="P280" i="10"/>
  <c r="AL284" i="3"/>
  <c r="AN284" i="3"/>
  <c r="V281" i="10" s="1"/>
  <c r="AM284" i="3"/>
  <c r="U281" i="10" s="1"/>
  <c r="AK284" i="3"/>
  <c r="R285" i="3"/>
  <c r="S285" i="3" s="1"/>
  <c r="AB285" i="3"/>
  <c r="O282" i="10" s="1"/>
  <c r="AO285" i="3"/>
  <c r="AP285" i="3" s="1"/>
  <c r="AA285" i="3"/>
  <c r="N282" i="10" s="1"/>
  <c r="AC285" i="3"/>
  <c r="AD285" i="3" s="1"/>
  <c r="Q285" i="3"/>
  <c r="K282" i="10" s="1"/>
  <c r="AI285" i="3"/>
  <c r="AJ285" i="3" s="1"/>
  <c r="H282" i="10"/>
  <c r="K286" i="3"/>
  <c r="L286" i="3" s="1"/>
  <c r="O286" i="3"/>
  <c r="AH284" i="3"/>
  <c r="T281" i="10" s="1"/>
  <c r="AG284" i="3"/>
  <c r="S281" i="10" s="1"/>
  <c r="AE284" i="3"/>
  <c r="AF284" i="3"/>
  <c r="P285" i="3"/>
  <c r="J282" i="10" s="1"/>
  <c r="E282" i="10"/>
  <c r="M285" i="3"/>
  <c r="F282" i="10" s="1"/>
  <c r="N285" i="3"/>
  <c r="G282" i="10" s="1"/>
  <c r="T284" i="3"/>
  <c r="V284" i="3"/>
  <c r="Z284" i="3" s="1"/>
  <c r="M281" i="10" s="1"/>
  <c r="W284" i="3"/>
  <c r="U284" i="3"/>
  <c r="Y284" i="3" s="1"/>
  <c r="L281" i="10" s="1"/>
  <c r="X284" i="3"/>
  <c r="J287" i="3"/>
  <c r="H289" i="3" l="1"/>
  <c r="I289" i="3" s="1"/>
  <c r="D286" i="10"/>
  <c r="W285" i="3"/>
  <c r="T285" i="3"/>
  <c r="X285" i="3"/>
  <c r="U285" i="3"/>
  <c r="Y285" i="3" s="1"/>
  <c r="L282" i="10" s="1"/>
  <c r="V285" i="3"/>
  <c r="Z285" i="3" s="1"/>
  <c r="M282" i="10" s="1"/>
  <c r="AW290" i="3"/>
  <c r="F291" i="3"/>
  <c r="G290" i="3"/>
  <c r="BB290" i="3"/>
  <c r="AU290" i="3"/>
  <c r="AV290" i="3" s="1"/>
  <c r="C287" i="10" s="1"/>
  <c r="AX289" i="3"/>
  <c r="I286" i="10"/>
  <c r="AZ284" i="3"/>
  <c r="R281" i="10" s="1"/>
  <c r="AY284" i="3"/>
  <c r="Q281" i="10" s="1"/>
  <c r="P281" i="10"/>
  <c r="AI286" i="3"/>
  <c r="AJ286" i="3" s="1"/>
  <c r="R286" i="3"/>
  <c r="S286" i="3" s="1"/>
  <c r="AB286" i="3"/>
  <c r="O283" i="10" s="1"/>
  <c r="AO286" i="3"/>
  <c r="AP286" i="3" s="1"/>
  <c r="AA286" i="3"/>
  <c r="N283" i="10" s="1"/>
  <c r="AC286" i="3"/>
  <c r="AD286" i="3" s="1"/>
  <c r="H283" i="10"/>
  <c r="Q286" i="3"/>
  <c r="K283" i="10" s="1"/>
  <c r="AN285" i="3"/>
  <c r="V282" i="10" s="1"/>
  <c r="AM285" i="3"/>
  <c r="U282" i="10" s="1"/>
  <c r="AL285" i="3"/>
  <c r="AK285" i="3"/>
  <c r="K287" i="3"/>
  <c r="L287" i="3" s="1"/>
  <c r="O287" i="3"/>
  <c r="AT285" i="3"/>
  <c r="X282" i="10" s="1"/>
  <c r="AS285" i="3"/>
  <c r="W282" i="10" s="1"/>
  <c r="AQ285" i="3"/>
  <c r="AR285" i="3"/>
  <c r="N286" i="3"/>
  <c r="G283" i="10" s="1"/>
  <c r="P286" i="3"/>
  <c r="J283" i="10" s="1"/>
  <c r="E283" i="10"/>
  <c r="M286" i="3"/>
  <c r="F283" i="10" s="1"/>
  <c r="AE285" i="3"/>
  <c r="AF285" i="3"/>
  <c r="AH285" i="3"/>
  <c r="T282" i="10" s="1"/>
  <c r="AG285" i="3"/>
  <c r="S282" i="10" s="1"/>
  <c r="J288" i="3"/>
  <c r="AX290" i="3" l="1"/>
  <c r="I287" i="10"/>
  <c r="R287" i="3"/>
  <c r="S287" i="3" s="1"/>
  <c r="AB287" i="3"/>
  <c r="O284" i="10" s="1"/>
  <c r="AI287" i="3"/>
  <c r="AJ287" i="3" s="1"/>
  <c r="AA287" i="3"/>
  <c r="N284" i="10" s="1"/>
  <c r="AC287" i="3"/>
  <c r="AD287" i="3" s="1"/>
  <c r="Q287" i="3"/>
  <c r="K284" i="10" s="1"/>
  <c r="AO287" i="3"/>
  <c r="AP287" i="3" s="1"/>
  <c r="H284" i="10"/>
  <c r="P287" i="3"/>
  <c r="J284" i="10" s="1"/>
  <c r="E284" i="10"/>
  <c r="M287" i="3"/>
  <c r="F284" i="10" s="1"/>
  <c r="N287" i="3"/>
  <c r="G284" i="10" s="1"/>
  <c r="AT286" i="3"/>
  <c r="X283" i="10" s="1"/>
  <c r="AQ286" i="3"/>
  <c r="AR286" i="3"/>
  <c r="AS286" i="3"/>
  <c r="W283" i="10" s="1"/>
  <c r="P282" i="10"/>
  <c r="AZ285" i="3"/>
  <c r="R282" i="10" s="1"/>
  <c r="AY285" i="3"/>
  <c r="Q282" i="10" s="1"/>
  <c r="AG286" i="3"/>
  <c r="S283" i="10" s="1"/>
  <c r="AE286" i="3"/>
  <c r="AH286" i="3"/>
  <c r="T283" i="10" s="1"/>
  <c r="AF286" i="3"/>
  <c r="O288" i="3"/>
  <c r="K288" i="3"/>
  <c r="L288" i="3" s="1"/>
  <c r="W286" i="3"/>
  <c r="T286" i="3"/>
  <c r="X286" i="3"/>
  <c r="U286" i="3"/>
  <c r="Y286" i="3" s="1"/>
  <c r="L283" i="10" s="1"/>
  <c r="V286" i="3"/>
  <c r="Z286" i="3" s="1"/>
  <c r="M283" i="10" s="1"/>
  <c r="H290" i="3"/>
  <c r="I290" i="3" s="1"/>
  <c r="D287" i="10"/>
  <c r="AL286" i="3"/>
  <c r="AM286" i="3"/>
  <c r="U283" i="10" s="1"/>
  <c r="AN286" i="3"/>
  <c r="V283" i="10" s="1"/>
  <c r="AK286" i="3"/>
  <c r="AW291" i="3"/>
  <c r="G291" i="3"/>
  <c r="BB291" i="3"/>
  <c r="AU291" i="3"/>
  <c r="AV291" i="3" s="1"/>
  <c r="C288" i="10" s="1"/>
  <c r="F292" i="3"/>
  <c r="J289" i="3"/>
  <c r="AE287" i="3" l="1"/>
  <c r="AF287" i="3"/>
  <c r="AH287" i="3"/>
  <c r="T284" i="10" s="1"/>
  <c r="AG287" i="3"/>
  <c r="S284" i="10" s="1"/>
  <c r="AX291" i="3"/>
  <c r="I288" i="10"/>
  <c r="AM287" i="3"/>
  <c r="U284" i="10" s="1"/>
  <c r="AK287" i="3"/>
  <c r="AL287" i="3"/>
  <c r="AN287" i="3"/>
  <c r="V284" i="10" s="1"/>
  <c r="H291" i="3"/>
  <c r="I291" i="3" s="1"/>
  <c r="D288" i="10"/>
  <c r="AW292" i="3"/>
  <c r="F293" i="3"/>
  <c r="BB292" i="3"/>
  <c r="AU292" i="3"/>
  <c r="AV292" i="3" s="1"/>
  <c r="C289" i="10" s="1"/>
  <c r="G292" i="3"/>
  <c r="E285" i="10"/>
  <c r="M288" i="3"/>
  <c r="F285" i="10" s="1"/>
  <c r="P288" i="3"/>
  <c r="J285" i="10" s="1"/>
  <c r="N288" i="3"/>
  <c r="G285" i="10" s="1"/>
  <c r="T287" i="3"/>
  <c r="X287" i="3"/>
  <c r="U287" i="3"/>
  <c r="Y287" i="3" s="1"/>
  <c r="L284" i="10" s="1"/>
  <c r="V287" i="3"/>
  <c r="Z287" i="3" s="1"/>
  <c r="M284" i="10" s="1"/>
  <c r="W287" i="3"/>
  <c r="O289" i="3"/>
  <c r="K289" i="3"/>
  <c r="L289" i="3" s="1"/>
  <c r="R288" i="3"/>
  <c r="S288" i="3" s="1"/>
  <c r="AB288" i="3"/>
  <c r="O285" i="10" s="1"/>
  <c r="AA288" i="3"/>
  <c r="N285" i="10" s="1"/>
  <c r="AI288" i="3"/>
  <c r="AJ288" i="3" s="1"/>
  <c r="AC288" i="3"/>
  <c r="AD288" i="3" s="1"/>
  <c r="H285" i="10"/>
  <c r="Q288" i="3"/>
  <c r="K285" i="10" s="1"/>
  <c r="AO288" i="3"/>
  <c r="AP288" i="3" s="1"/>
  <c r="AY286" i="3"/>
  <c r="Q283" i="10" s="1"/>
  <c r="AZ286" i="3"/>
  <c r="R283" i="10" s="1"/>
  <c r="P283" i="10"/>
  <c r="J290" i="3"/>
  <c r="AQ287" i="3"/>
  <c r="AT287" i="3"/>
  <c r="X284" i="10" s="1"/>
  <c r="AR287" i="3"/>
  <c r="AS287" i="3"/>
  <c r="W284" i="10" s="1"/>
  <c r="AZ287" i="3" l="1"/>
  <c r="R284" i="10" s="1"/>
  <c r="AY287" i="3"/>
  <c r="Q284" i="10" s="1"/>
  <c r="P284" i="10"/>
  <c r="AW293" i="3"/>
  <c r="F294" i="3"/>
  <c r="G293" i="3"/>
  <c r="BB293" i="3"/>
  <c r="AU293" i="3"/>
  <c r="AV293" i="3" s="1"/>
  <c r="C290" i="10" s="1"/>
  <c r="K290" i="3"/>
  <c r="L290" i="3" s="1"/>
  <c r="O290" i="3"/>
  <c r="AL288" i="3"/>
  <c r="AN288" i="3"/>
  <c r="V285" i="10" s="1"/>
  <c r="AM288" i="3"/>
  <c r="U285" i="10" s="1"/>
  <c r="AK288" i="3"/>
  <c r="U288" i="3"/>
  <c r="Y288" i="3" s="1"/>
  <c r="L285" i="10" s="1"/>
  <c r="W288" i="3"/>
  <c r="T288" i="3"/>
  <c r="X288" i="3"/>
  <c r="V288" i="3"/>
  <c r="Z288" i="3" s="1"/>
  <c r="M285" i="10" s="1"/>
  <c r="AR288" i="3"/>
  <c r="AT288" i="3"/>
  <c r="X285" i="10" s="1"/>
  <c r="AS288" i="3"/>
  <c r="W285" i="10" s="1"/>
  <c r="AQ288" i="3"/>
  <c r="J291" i="3"/>
  <c r="AX292" i="3"/>
  <c r="I289" i="10"/>
  <c r="P289" i="3"/>
  <c r="J286" i="10" s="1"/>
  <c r="E286" i="10"/>
  <c r="M289" i="3"/>
  <c r="F286" i="10" s="1"/>
  <c r="N289" i="3"/>
  <c r="G286" i="10" s="1"/>
  <c r="R289" i="3"/>
  <c r="S289" i="3" s="1"/>
  <c r="AB289" i="3"/>
  <c r="O286" i="10" s="1"/>
  <c r="AI289" i="3"/>
  <c r="AJ289" i="3" s="1"/>
  <c r="AA289" i="3"/>
  <c r="N286" i="10" s="1"/>
  <c r="AC289" i="3"/>
  <c r="AD289" i="3" s="1"/>
  <c r="Q289" i="3"/>
  <c r="K286" i="10" s="1"/>
  <c r="AO289" i="3"/>
  <c r="AP289" i="3" s="1"/>
  <c r="H286" i="10"/>
  <c r="AH288" i="3"/>
  <c r="T285" i="10" s="1"/>
  <c r="AG288" i="3"/>
  <c r="S285" i="10" s="1"/>
  <c r="AE288" i="3"/>
  <c r="AF288" i="3"/>
  <c r="H292" i="3"/>
  <c r="I292" i="3" s="1"/>
  <c r="D289" i="10"/>
  <c r="H293" i="3" l="1"/>
  <c r="I293" i="3" s="1"/>
  <c r="D290" i="10"/>
  <c r="W289" i="3"/>
  <c r="T289" i="3"/>
  <c r="X289" i="3"/>
  <c r="U289" i="3"/>
  <c r="Y289" i="3" s="1"/>
  <c r="L286" i="10" s="1"/>
  <c r="V289" i="3"/>
  <c r="Z289" i="3" s="1"/>
  <c r="M286" i="10" s="1"/>
  <c r="F295" i="3"/>
  <c r="G294" i="3"/>
  <c r="BB294" i="3"/>
  <c r="AU294" i="3"/>
  <c r="AV294" i="3" s="1"/>
  <c r="C291" i="10" s="1"/>
  <c r="AW294" i="3"/>
  <c r="AX293" i="3"/>
  <c r="I290" i="10"/>
  <c r="J292" i="3"/>
  <c r="AT289" i="3"/>
  <c r="X286" i="10" s="1"/>
  <c r="AQ289" i="3"/>
  <c r="AR289" i="3"/>
  <c r="AS289" i="3"/>
  <c r="W286" i="10" s="1"/>
  <c r="AC290" i="3"/>
  <c r="AD290" i="3" s="1"/>
  <c r="H287" i="10"/>
  <c r="Q290" i="3"/>
  <c r="K287" i="10" s="1"/>
  <c r="AO290" i="3"/>
  <c r="AP290" i="3" s="1"/>
  <c r="R290" i="3"/>
  <c r="S290" i="3" s="1"/>
  <c r="AB290" i="3"/>
  <c r="O287" i="10" s="1"/>
  <c r="AI290" i="3"/>
  <c r="AJ290" i="3" s="1"/>
  <c r="AA290" i="3"/>
  <c r="N287" i="10" s="1"/>
  <c r="AH289" i="3"/>
  <c r="T286" i="10" s="1"/>
  <c r="AE289" i="3"/>
  <c r="AF289" i="3"/>
  <c r="AG289" i="3"/>
  <c r="S286" i="10" s="1"/>
  <c r="AM289" i="3"/>
  <c r="U286" i="10" s="1"/>
  <c r="AK289" i="3"/>
  <c r="AL289" i="3"/>
  <c r="AN289" i="3"/>
  <c r="V286" i="10" s="1"/>
  <c r="O291" i="3"/>
  <c r="K291" i="3"/>
  <c r="L291" i="3" s="1"/>
  <c r="P285" i="10"/>
  <c r="AZ288" i="3"/>
  <c r="R285" i="10" s="1"/>
  <c r="AY288" i="3"/>
  <c r="Q285" i="10" s="1"/>
  <c r="N290" i="3"/>
  <c r="G287" i="10" s="1"/>
  <c r="P290" i="3"/>
  <c r="J287" i="10" s="1"/>
  <c r="E287" i="10"/>
  <c r="M290" i="3"/>
  <c r="F287" i="10" s="1"/>
  <c r="AQ290" i="3" l="1"/>
  <c r="AR290" i="3"/>
  <c r="AT290" i="3"/>
  <c r="X287" i="10" s="1"/>
  <c r="AS290" i="3"/>
  <c r="W287" i="10" s="1"/>
  <c r="AW295" i="3"/>
  <c r="F296" i="3"/>
  <c r="G295" i="3"/>
  <c r="BB295" i="3"/>
  <c r="AU295" i="3"/>
  <c r="AV295" i="3" s="1"/>
  <c r="C292" i="10" s="1"/>
  <c r="O292" i="3"/>
  <c r="K292" i="3"/>
  <c r="L292" i="3" s="1"/>
  <c r="AH290" i="3"/>
  <c r="T287" i="10" s="1"/>
  <c r="AG290" i="3"/>
  <c r="S287" i="10" s="1"/>
  <c r="AE290" i="3"/>
  <c r="AF290" i="3"/>
  <c r="AX294" i="3"/>
  <c r="I291" i="10"/>
  <c r="AY289" i="3"/>
  <c r="Q286" i="10" s="1"/>
  <c r="P286" i="10"/>
  <c r="AZ289" i="3"/>
  <c r="R286" i="10" s="1"/>
  <c r="P291" i="3"/>
  <c r="J288" i="10" s="1"/>
  <c r="E288" i="10"/>
  <c r="M291" i="3"/>
  <c r="F288" i="10" s="1"/>
  <c r="N291" i="3"/>
  <c r="G288" i="10" s="1"/>
  <c r="R291" i="3"/>
  <c r="S291" i="3" s="1"/>
  <c r="AB291" i="3"/>
  <c r="O288" i="10" s="1"/>
  <c r="AC291" i="3"/>
  <c r="AD291" i="3" s="1"/>
  <c r="AA291" i="3"/>
  <c r="N288" i="10" s="1"/>
  <c r="AO291" i="3"/>
  <c r="AP291" i="3" s="1"/>
  <c r="Q291" i="3"/>
  <c r="K288" i="10" s="1"/>
  <c r="AI291" i="3"/>
  <c r="AJ291" i="3" s="1"/>
  <c r="H288" i="10"/>
  <c r="AK290" i="3"/>
  <c r="AL290" i="3"/>
  <c r="AM290" i="3"/>
  <c r="U287" i="10" s="1"/>
  <c r="AN290" i="3"/>
  <c r="V287" i="10" s="1"/>
  <c r="V290" i="3"/>
  <c r="Z290" i="3" s="1"/>
  <c r="M287" i="10" s="1"/>
  <c r="W290" i="3"/>
  <c r="T290" i="3"/>
  <c r="X290" i="3"/>
  <c r="U290" i="3"/>
  <c r="Y290" i="3" s="1"/>
  <c r="L287" i="10" s="1"/>
  <c r="D291" i="10"/>
  <c r="H294" i="3"/>
  <c r="I294" i="3" s="1"/>
  <c r="J293" i="3"/>
  <c r="H295" i="3" l="1"/>
  <c r="I295" i="3" s="1"/>
  <c r="D292" i="10"/>
  <c r="AW296" i="3"/>
  <c r="F297" i="3"/>
  <c r="G296" i="3"/>
  <c r="BB296" i="3"/>
  <c r="AU296" i="3"/>
  <c r="AV296" i="3" s="1"/>
  <c r="C293" i="10" s="1"/>
  <c r="AX295" i="3"/>
  <c r="I292" i="10"/>
  <c r="AY290" i="3"/>
  <c r="Q287" i="10" s="1"/>
  <c r="P287" i="10"/>
  <c r="AZ290" i="3"/>
  <c r="R287" i="10" s="1"/>
  <c r="O293" i="3"/>
  <c r="K293" i="3"/>
  <c r="L293" i="3" s="1"/>
  <c r="AF291" i="3"/>
  <c r="AH291" i="3"/>
  <c r="T288" i="10" s="1"/>
  <c r="AG291" i="3"/>
  <c r="S288" i="10" s="1"/>
  <c r="AE291" i="3"/>
  <c r="P292" i="3"/>
  <c r="J289" i="10" s="1"/>
  <c r="E289" i="10"/>
  <c r="M292" i="3"/>
  <c r="F289" i="10" s="1"/>
  <c r="N292" i="3"/>
  <c r="G289" i="10" s="1"/>
  <c r="AN291" i="3"/>
  <c r="V288" i="10" s="1"/>
  <c r="AM291" i="3"/>
  <c r="U288" i="10" s="1"/>
  <c r="AK291" i="3"/>
  <c r="AL291" i="3"/>
  <c r="AC292" i="3"/>
  <c r="AD292" i="3" s="1"/>
  <c r="H289" i="10"/>
  <c r="Q292" i="3"/>
  <c r="K289" i="10" s="1"/>
  <c r="AI292" i="3"/>
  <c r="AJ292" i="3" s="1"/>
  <c r="R292" i="3"/>
  <c r="S292" i="3" s="1"/>
  <c r="AB292" i="3"/>
  <c r="O289" i="10" s="1"/>
  <c r="AO292" i="3"/>
  <c r="AP292" i="3" s="1"/>
  <c r="AA292" i="3"/>
  <c r="N289" i="10" s="1"/>
  <c r="AT291" i="3"/>
  <c r="X288" i="10" s="1"/>
  <c r="AS291" i="3"/>
  <c r="W288" i="10" s="1"/>
  <c r="AQ291" i="3"/>
  <c r="AR291" i="3"/>
  <c r="J294" i="3"/>
  <c r="W291" i="3"/>
  <c r="T291" i="3"/>
  <c r="X291" i="3"/>
  <c r="U291" i="3"/>
  <c r="Y291" i="3" s="1"/>
  <c r="L288" i="10" s="1"/>
  <c r="V291" i="3"/>
  <c r="Z291" i="3" s="1"/>
  <c r="M288" i="10" s="1"/>
  <c r="AN292" i="3" l="1"/>
  <c r="V289" i="10" s="1"/>
  <c r="AM292" i="3"/>
  <c r="U289" i="10" s="1"/>
  <c r="AK292" i="3"/>
  <c r="AL292" i="3"/>
  <c r="O294" i="3"/>
  <c r="K294" i="3"/>
  <c r="L294" i="3" s="1"/>
  <c r="H296" i="3"/>
  <c r="I296" i="3" s="1"/>
  <c r="D293" i="10"/>
  <c r="F298" i="3"/>
  <c r="AW297" i="3"/>
  <c r="G297" i="3"/>
  <c r="BB297" i="3"/>
  <c r="AU297" i="3"/>
  <c r="AV297" i="3" s="1"/>
  <c r="C294" i="10" s="1"/>
  <c r="T292" i="3"/>
  <c r="X292" i="3"/>
  <c r="U292" i="3"/>
  <c r="Y292" i="3" s="1"/>
  <c r="L289" i="10" s="1"/>
  <c r="V292" i="3"/>
  <c r="Z292" i="3" s="1"/>
  <c r="M289" i="10" s="1"/>
  <c r="W292" i="3"/>
  <c r="AX296" i="3"/>
  <c r="I293" i="10"/>
  <c r="P293" i="3"/>
  <c r="J290" i="10" s="1"/>
  <c r="E290" i="10"/>
  <c r="M293" i="3"/>
  <c r="F290" i="10" s="1"/>
  <c r="N293" i="3"/>
  <c r="G290" i="10" s="1"/>
  <c r="AO293" i="3"/>
  <c r="AP293" i="3" s="1"/>
  <c r="AA293" i="3"/>
  <c r="N290" i="10" s="1"/>
  <c r="AC293" i="3"/>
  <c r="AD293" i="3" s="1"/>
  <c r="Q293" i="3"/>
  <c r="K290" i="10" s="1"/>
  <c r="AI293" i="3"/>
  <c r="AJ293" i="3" s="1"/>
  <c r="H290" i="10"/>
  <c r="R293" i="3"/>
  <c r="S293" i="3" s="1"/>
  <c r="AB293" i="3"/>
  <c r="O290" i="10" s="1"/>
  <c r="AE292" i="3"/>
  <c r="AF292" i="3"/>
  <c r="AH292" i="3"/>
  <c r="T289" i="10" s="1"/>
  <c r="AG292" i="3"/>
  <c r="S289" i="10" s="1"/>
  <c r="P288" i="10"/>
  <c r="AZ291" i="3"/>
  <c r="R288" i="10" s="1"/>
  <c r="AY291" i="3"/>
  <c r="Q288" i="10" s="1"/>
  <c r="AR292" i="3"/>
  <c r="AT292" i="3"/>
  <c r="X289" i="10" s="1"/>
  <c r="AS292" i="3"/>
  <c r="W289" i="10" s="1"/>
  <c r="AQ292" i="3"/>
  <c r="J295" i="3"/>
  <c r="J296" i="3" l="1"/>
  <c r="W293" i="3"/>
  <c r="T293" i="3"/>
  <c r="X293" i="3"/>
  <c r="U293" i="3"/>
  <c r="Y293" i="3" s="1"/>
  <c r="L290" i="10" s="1"/>
  <c r="V293" i="3"/>
  <c r="Z293" i="3" s="1"/>
  <c r="M290" i="10" s="1"/>
  <c r="AY292" i="3"/>
  <c r="Q289" i="10" s="1"/>
  <c r="P289" i="10"/>
  <c r="AZ292" i="3"/>
  <c r="R289" i="10" s="1"/>
  <c r="M294" i="3"/>
  <c r="F291" i="10" s="1"/>
  <c r="N294" i="3"/>
  <c r="G291" i="10" s="1"/>
  <c r="E291" i="10"/>
  <c r="P294" i="3"/>
  <c r="J291" i="10" s="1"/>
  <c r="AO294" i="3"/>
  <c r="AP294" i="3" s="1"/>
  <c r="AA294" i="3"/>
  <c r="N291" i="10" s="1"/>
  <c r="AC294" i="3"/>
  <c r="AD294" i="3" s="1"/>
  <c r="H291" i="10"/>
  <c r="Q294" i="3"/>
  <c r="K291" i="10" s="1"/>
  <c r="AI294" i="3"/>
  <c r="AJ294" i="3" s="1"/>
  <c r="R294" i="3"/>
  <c r="S294" i="3" s="1"/>
  <c r="AB294" i="3"/>
  <c r="O291" i="10" s="1"/>
  <c r="O295" i="3"/>
  <c r="K295" i="3"/>
  <c r="L295" i="3" s="1"/>
  <c r="D294" i="10"/>
  <c r="H297" i="3"/>
  <c r="I297" i="3" s="1"/>
  <c r="AM293" i="3"/>
  <c r="U290" i="10" s="1"/>
  <c r="AN293" i="3"/>
  <c r="V290" i="10" s="1"/>
  <c r="AL293" i="3"/>
  <c r="AK293" i="3"/>
  <c r="AG293" i="3"/>
  <c r="S290" i="10" s="1"/>
  <c r="AE293" i="3"/>
  <c r="AF293" i="3"/>
  <c r="AH293" i="3"/>
  <c r="T290" i="10" s="1"/>
  <c r="AX297" i="3"/>
  <c r="I294" i="10"/>
  <c r="AQ293" i="3"/>
  <c r="AR293" i="3"/>
  <c r="AT293" i="3"/>
  <c r="X290" i="10" s="1"/>
  <c r="AS293" i="3"/>
  <c r="W290" i="10" s="1"/>
  <c r="AW298" i="3"/>
  <c r="F299" i="3"/>
  <c r="G298" i="3"/>
  <c r="BB298" i="3"/>
  <c r="AU298" i="3"/>
  <c r="AV298" i="3" s="1"/>
  <c r="C295" i="10" s="1"/>
  <c r="AQ294" i="3" l="1"/>
  <c r="AR294" i="3"/>
  <c r="AS294" i="3"/>
  <c r="W291" i="10" s="1"/>
  <c r="AT294" i="3"/>
  <c r="X291" i="10" s="1"/>
  <c r="M295" i="3"/>
  <c r="F292" i="10" s="1"/>
  <c r="E292" i="10"/>
  <c r="N295" i="3"/>
  <c r="G292" i="10" s="1"/>
  <c r="P295" i="3"/>
  <c r="J292" i="10" s="1"/>
  <c r="AC295" i="3"/>
  <c r="AD295" i="3" s="1"/>
  <c r="Q295" i="3"/>
  <c r="K292" i="10" s="1"/>
  <c r="AO295" i="3"/>
  <c r="AP295" i="3" s="1"/>
  <c r="H292" i="10"/>
  <c r="R295" i="3"/>
  <c r="S295" i="3" s="1"/>
  <c r="AB295" i="3"/>
  <c r="O292" i="10" s="1"/>
  <c r="AI295" i="3"/>
  <c r="AJ295" i="3" s="1"/>
  <c r="AA295" i="3"/>
  <c r="N292" i="10" s="1"/>
  <c r="V294" i="3"/>
  <c r="Z294" i="3" s="1"/>
  <c r="M291" i="10" s="1"/>
  <c r="W294" i="3"/>
  <c r="T294" i="3"/>
  <c r="X294" i="3"/>
  <c r="U294" i="3"/>
  <c r="Y294" i="3" s="1"/>
  <c r="L291" i="10" s="1"/>
  <c r="AM294" i="3"/>
  <c r="U291" i="10" s="1"/>
  <c r="AK294" i="3"/>
  <c r="AL294" i="3"/>
  <c r="AN294" i="3"/>
  <c r="V291" i="10" s="1"/>
  <c r="AZ293" i="3"/>
  <c r="R290" i="10" s="1"/>
  <c r="AY293" i="3"/>
  <c r="Q290" i="10" s="1"/>
  <c r="P290" i="10"/>
  <c r="D295" i="10"/>
  <c r="H298" i="3"/>
  <c r="I298" i="3" s="1"/>
  <c r="F300" i="3"/>
  <c r="G299" i="3"/>
  <c r="BB299" i="3"/>
  <c r="AU299" i="3"/>
  <c r="AV299" i="3" s="1"/>
  <c r="C296" i="10" s="1"/>
  <c r="AW299" i="3"/>
  <c r="J297" i="3"/>
  <c r="O296" i="3"/>
  <c r="K296" i="3"/>
  <c r="L296" i="3" s="1"/>
  <c r="AX298" i="3"/>
  <c r="I295" i="10"/>
  <c r="AE294" i="3"/>
  <c r="AF294" i="3"/>
  <c r="AH294" i="3"/>
  <c r="T291" i="10" s="1"/>
  <c r="AG294" i="3"/>
  <c r="S291" i="10" s="1"/>
  <c r="P296" i="3" l="1"/>
  <c r="J293" i="10" s="1"/>
  <c r="E293" i="10"/>
  <c r="M296" i="3"/>
  <c r="F293" i="10" s="1"/>
  <c r="N296" i="3"/>
  <c r="G293" i="10" s="1"/>
  <c r="AL295" i="3"/>
  <c r="AN295" i="3"/>
  <c r="V292" i="10" s="1"/>
  <c r="AM295" i="3"/>
  <c r="U292" i="10" s="1"/>
  <c r="AK295" i="3"/>
  <c r="R296" i="3"/>
  <c r="S296" i="3" s="1"/>
  <c r="AB296" i="3"/>
  <c r="O293" i="10" s="1"/>
  <c r="AI296" i="3"/>
  <c r="AJ296" i="3" s="1"/>
  <c r="AA296" i="3"/>
  <c r="N293" i="10" s="1"/>
  <c r="AC296" i="3"/>
  <c r="AD296" i="3" s="1"/>
  <c r="H293" i="10"/>
  <c r="Q296" i="3"/>
  <c r="K293" i="10" s="1"/>
  <c r="AO296" i="3"/>
  <c r="AP296" i="3" s="1"/>
  <c r="H299" i="3"/>
  <c r="I299" i="3" s="1"/>
  <c r="D296" i="10"/>
  <c r="G300" i="3"/>
  <c r="BB300" i="3"/>
  <c r="AU300" i="3"/>
  <c r="AV300" i="3" s="1"/>
  <c r="C297" i="10" s="1"/>
  <c r="AW300" i="3"/>
  <c r="F301" i="3"/>
  <c r="U295" i="3"/>
  <c r="Y295" i="3" s="1"/>
  <c r="L292" i="10" s="1"/>
  <c r="V295" i="3"/>
  <c r="Z295" i="3" s="1"/>
  <c r="M292" i="10" s="1"/>
  <c r="W295" i="3"/>
  <c r="T295" i="3"/>
  <c r="X295" i="3"/>
  <c r="O297" i="3"/>
  <c r="K297" i="3"/>
  <c r="L297" i="3" s="1"/>
  <c r="AZ294" i="3"/>
  <c r="R291" i="10" s="1"/>
  <c r="AY294" i="3"/>
  <c r="Q291" i="10" s="1"/>
  <c r="P291" i="10"/>
  <c r="AT295" i="3"/>
  <c r="X292" i="10" s="1"/>
  <c r="AS295" i="3"/>
  <c r="W292" i="10" s="1"/>
  <c r="AQ295" i="3"/>
  <c r="AR295" i="3"/>
  <c r="J298" i="3"/>
  <c r="AX299" i="3"/>
  <c r="I296" i="10"/>
  <c r="AH295" i="3"/>
  <c r="T292" i="10" s="1"/>
  <c r="AG295" i="3"/>
  <c r="S292" i="10" s="1"/>
  <c r="AE295" i="3"/>
  <c r="AF295" i="3"/>
  <c r="AS296" i="3" l="1"/>
  <c r="W293" i="10" s="1"/>
  <c r="AQ296" i="3"/>
  <c r="AR296" i="3"/>
  <c r="AT296" i="3"/>
  <c r="X293" i="10" s="1"/>
  <c r="BB301" i="3"/>
  <c r="AU301" i="3"/>
  <c r="AV301" i="3" s="1"/>
  <c r="C298" i="10" s="1"/>
  <c r="AW301" i="3"/>
  <c r="F302" i="3"/>
  <c r="G301" i="3"/>
  <c r="AX300" i="3"/>
  <c r="I297" i="10"/>
  <c r="K298" i="3"/>
  <c r="L298" i="3" s="1"/>
  <c r="O298" i="3"/>
  <c r="AZ295" i="3"/>
  <c r="R292" i="10" s="1"/>
  <c r="AY295" i="3"/>
  <c r="Q292" i="10" s="1"/>
  <c r="P292" i="10"/>
  <c r="AK296" i="3"/>
  <c r="AL296" i="3"/>
  <c r="AN296" i="3"/>
  <c r="V293" i="10" s="1"/>
  <c r="AM296" i="3"/>
  <c r="U293" i="10" s="1"/>
  <c r="P297" i="3"/>
  <c r="J294" i="10" s="1"/>
  <c r="M297" i="3"/>
  <c r="F294" i="10" s="1"/>
  <c r="E294" i="10"/>
  <c r="N297" i="3"/>
  <c r="G294" i="10" s="1"/>
  <c r="Q297" i="3"/>
  <c r="K294" i="10" s="1"/>
  <c r="AC297" i="3"/>
  <c r="AD297" i="3" s="1"/>
  <c r="R297" i="3"/>
  <c r="S297" i="3" s="1"/>
  <c r="AB297" i="3"/>
  <c r="O294" i="10" s="1"/>
  <c r="AI297" i="3"/>
  <c r="AJ297" i="3" s="1"/>
  <c r="AA297" i="3"/>
  <c r="N294" i="10" s="1"/>
  <c r="AO297" i="3"/>
  <c r="AP297" i="3" s="1"/>
  <c r="H294" i="10"/>
  <c r="H300" i="3"/>
  <c r="I300" i="3" s="1"/>
  <c r="D297" i="10"/>
  <c r="AH296" i="3"/>
  <c r="T293" i="10" s="1"/>
  <c r="AG296" i="3"/>
  <c r="S293" i="10" s="1"/>
  <c r="AE296" i="3"/>
  <c r="AF296" i="3"/>
  <c r="J299" i="3"/>
  <c r="V296" i="3"/>
  <c r="Z296" i="3" s="1"/>
  <c r="M293" i="10" s="1"/>
  <c r="W296" i="3"/>
  <c r="T296" i="3"/>
  <c r="X296" i="3"/>
  <c r="U296" i="3"/>
  <c r="Y296" i="3" s="1"/>
  <c r="L293" i="10" s="1"/>
  <c r="K299" i="3" l="1"/>
  <c r="L299" i="3" s="1"/>
  <c r="O299" i="3"/>
  <c r="BB302" i="3"/>
  <c r="AU302" i="3"/>
  <c r="AV302" i="3" s="1"/>
  <c r="C299" i="10" s="1"/>
  <c r="F303" i="3"/>
  <c r="AW302" i="3"/>
  <c r="G302" i="3"/>
  <c r="AX301" i="3"/>
  <c r="I298" i="10"/>
  <c r="AT297" i="3"/>
  <c r="X294" i="10" s="1"/>
  <c r="AQ297" i="3"/>
  <c r="AR297" i="3"/>
  <c r="AS297" i="3"/>
  <c r="W294" i="10" s="1"/>
  <c r="AK297" i="3"/>
  <c r="AL297" i="3"/>
  <c r="AN297" i="3"/>
  <c r="V294" i="10" s="1"/>
  <c r="AM297" i="3"/>
  <c r="U294" i="10" s="1"/>
  <c r="E295" i="10"/>
  <c r="P298" i="3"/>
  <c r="J295" i="10" s="1"/>
  <c r="M298" i="3"/>
  <c r="F295" i="10" s="1"/>
  <c r="N298" i="3"/>
  <c r="G295" i="10" s="1"/>
  <c r="Q298" i="3"/>
  <c r="K295" i="10" s="1"/>
  <c r="AC298" i="3"/>
  <c r="AD298" i="3" s="1"/>
  <c r="R298" i="3"/>
  <c r="S298" i="3" s="1"/>
  <c r="AB298" i="3"/>
  <c r="O295" i="10" s="1"/>
  <c r="AI298" i="3"/>
  <c r="AJ298" i="3" s="1"/>
  <c r="AA298" i="3"/>
  <c r="N295" i="10" s="1"/>
  <c r="AO298" i="3"/>
  <c r="AP298" i="3" s="1"/>
  <c r="H295" i="10"/>
  <c r="W297" i="3"/>
  <c r="U297" i="3"/>
  <c r="Y297" i="3" s="1"/>
  <c r="L294" i="10" s="1"/>
  <c r="X297" i="3"/>
  <c r="T297" i="3"/>
  <c r="V297" i="3"/>
  <c r="Z297" i="3" s="1"/>
  <c r="M294" i="10" s="1"/>
  <c r="AZ296" i="3"/>
  <c r="R293" i="10" s="1"/>
  <c r="AY296" i="3"/>
  <c r="Q293" i="10" s="1"/>
  <c r="P293" i="10"/>
  <c r="AH297" i="3"/>
  <c r="T294" i="10" s="1"/>
  <c r="AE297" i="3"/>
  <c r="AF297" i="3"/>
  <c r="AG297" i="3"/>
  <c r="S294" i="10" s="1"/>
  <c r="J300" i="3"/>
  <c r="H301" i="3"/>
  <c r="I301" i="3" s="1"/>
  <c r="D298" i="10"/>
  <c r="D299" i="10" l="1"/>
  <c r="H302" i="3"/>
  <c r="I302" i="3" s="1"/>
  <c r="AX302" i="3"/>
  <c r="I299" i="10"/>
  <c r="AE298" i="3"/>
  <c r="AF298" i="3"/>
  <c r="AH298" i="3"/>
  <c r="T295" i="10" s="1"/>
  <c r="AG298" i="3"/>
  <c r="S295" i="10" s="1"/>
  <c r="AW303" i="3"/>
  <c r="F304" i="3"/>
  <c r="G303" i="3"/>
  <c r="BB303" i="3"/>
  <c r="AU303" i="3"/>
  <c r="AV303" i="3" s="1"/>
  <c r="C300" i="10" s="1"/>
  <c r="AR298" i="3"/>
  <c r="AT298" i="3"/>
  <c r="X295" i="10" s="1"/>
  <c r="AS298" i="3"/>
  <c r="W295" i="10" s="1"/>
  <c r="AQ298" i="3"/>
  <c r="O300" i="3"/>
  <c r="K300" i="3"/>
  <c r="L300" i="3" s="1"/>
  <c r="AN298" i="3"/>
  <c r="V295" i="10" s="1"/>
  <c r="AM298" i="3"/>
  <c r="U295" i="10" s="1"/>
  <c r="AK298" i="3"/>
  <c r="AL298" i="3"/>
  <c r="AI299" i="3"/>
  <c r="AJ299" i="3" s="1"/>
  <c r="H296" i="10"/>
  <c r="Q299" i="3"/>
  <c r="K296" i="10" s="1"/>
  <c r="AC299" i="3"/>
  <c r="AD299" i="3" s="1"/>
  <c r="R299" i="3"/>
  <c r="S299" i="3" s="1"/>
  <c r="AB299" i="3"/>
  <c r="O296" i="10" s="1"/>
  <c r="AO299" i="3"/>
  <c r="AP299" i="3" s="1"/>
  <c r="AA299" i="3"/>
  <c r="N296" i="10" s="1"/>
  <c r="W298" i="3"/>
  <c r="T298" i="3"/>
  <c r="X298" i="3"/>
  <c r="V298" i="3"/>
  <c r="Z298" i="3" s="1"/>
  <c r="M295" i="10" s="1"/>
  <c r="U298" i="3"/>
  <c r="Y298" i="3" s="1"/>
  <c r="L295" i="10" s="1"/>
  <c r="J301" i="3"/>
  <c r="AY297" i="3"/>
  <c r="Q294" i="10" s="1"/>
  <c r="P294" i="10"/>
  <c r="AZ297" i="3"/>
  <c r="R294" i="10" s="1"/>
  <c r="N299" i="3"/>
  <c r="G296" i="10" s="1"/>
  <c r="E296" i="10"/>
  <c r="P299" i="3"/>
  <c r="J296" i="10" s="1"/>
  <c r="M299" i="3"/>
  <c r="F296" i="10" s="1"/>
  <c r="AL299" i="3" l="1"/>
  <c r="AN299" i="3"/>
  <c r="V296" i="10" s="1"/>
  <c r="AM299" i="3"/>
  <c r="U296" i="10" s="1"/>
  <c r="AK299" i="3"/>
  <c r="AS299" i="3"/>
  <c r="W296" i="10" s="1"/>
  <c r="AQ299" i="3"/>
  <c r="AR299" i="3"/>
  <c r="AT299" i="3"/>
  <c r="X296" i="10" s="1"/>
  <c r="O301" i="3"/>
  <c r="K301" i="3"/>
  <c r="L301" i="3" s="1"/>
  <c r="AE299" i="3"/>
  <c r="AF299" i="3"/>
  <c r="AH299" i="3"/>
  <c r="T296" i="10" s="1"/>
  <c r="AG299" i="3"/>
  <c r="S296" i="10" s="1"/>
  <c r="E297" i="10"/>
  <c r="M300" i="3"/>
  <c r="F297" i="10" s="1"/>
  <c r="P300" i="3"/>
  <c r="J297" i="10" s="1"/>
  <c r="N300" i="3"/>
  <c r="G297" i="10" s="1"/>
  <c r="AC300" i="3"/>
  <c r="AD300" i="3" s="1"/>
  <c r="H297" i="10"/>
  <c r="Q300" i="3"/>
  <c r="K297" i="10" s="1"/>
  <c r="AI300" i="3"/>
  <c r="AJ300" i="3" s="1"/>
  <c r="R300" i="3"/>
  <c r="S300" i="3" s="1"/>
  <c r="AB300" i="3"/>
  <c r="O297" i="10" s="1"/>
  <c r="AO300" i="3"/>
  <c r="AP300" i="3" s="1"/>
  <c r="AA300" i="3"/>
  <c r="N297" i="10" s="1"/>
  <c r="AW304" i="3"/>
  <c r="F305" i="3"/>
  <c r="G304" i="3"/>
  <c r="BB304" i="3"/>
  <c r="AU304" i="3"/>
  <c r="AV304" i="3" s="1"/>
  <c r="C301" i="10" s="1"/>
  <c r="J302" i="3"/>
  <c r="U299" i="3"/>
  <c r="Y299" i="3" s="1"/>
  <c r="L296" i="10" s="1"/>
  <c r="V299" i="3"/>
  <c r="Z299" i="3" s="1"/>
  <c r="M296" i="10" s="1"/>
  <c r="W299" i="3"/>
  <c r="T299" i="3"/>
  <c r="X299" i="3"/>
  <c r="H303" i="3"/>
  <c r="I303" i="3" s="1"/>
  <c r="D300" i="10"/>
  <c r="AZ298" i="3"/>
  <c r="R295" i="10" s="1"/>
  <c r="AY298" i="3"/>
  <c r="Q295" i="10" s="1"/>
  <c r="P295" i="10"/>
  <c r="AX303" i="3"/>
  <c r="I300" i="10"/>
  <c r="O302" i="3" l="1"/>
  <c r="K302" i="3"/>
  <c r="L302" i="3" s="1"/>
  <c r="V300" i="3"/>
  <c r="Z300" i="3" s="1"/>
  <c r="M297" i="10" s="1"/>
  <c r="W300" i="3"/>
  <c r="T300" i="3"/>
  <c r="X300" i="3"/>
  <c r="U300" i="3"/>
  <c r="Y300" i="3" s="1"/>
  <c r="L297" i="10" s="1"/>
  <c r="AN300" i="3"/>
  <c r="V297" i="10" s="1"/>
  <c r="AM300" i="3"/>
  <c r="U297" i="10" s="1"/>
  <c r="AK300" i="3"/>
  <c r="AL300" i="3"/>
  <c r="AY299" i="3"/>
  <c r="Q296" i="10" s="1"/>
  <c r="P296" i="10"/>
  <c r="AZ299" i="3"/>
  <c r="R296" i="10" s="1"/>
  <c r="AW305" i="3"/>
  <c r="F306" i="3"/>
  <c r="G305" i="3"/>
  <c r="BB305" i="3"/>
  <c r="AU305" i="3"/>
  <c r="AV305" i="3" s="1"/>
  <c r="C302" i="10" s="1"/>
  <c r="AX304" i="3"/>
  <c r="I301" i="10"/>
  <c r="AG300" i="3"/>
  <c r="S297" i="10" s="1"/>
  <c r="AE300" i="3"/>
  <c r="AF300" i="3"/>
  <c r="AH300" i="3"/>
  <c r="T297" i="10" s="1"/>
  <c r="J303" i="3"/>
  <c r="M301" i="3"/>
  <c r="F298" i="10" s="1"/>
  <c r="E298" i="10"/>
  <c r="N301" i="3"/>
  <c r="G298" i="10" s="1"/>
  <c r="P301" i="3"/>
  <c r="J298" i="10" s="1"/>
  <c r="H304" i="3"/>
  <c r="I304" i="3" s="1"/>
  <c r="D301" i="10"/>
  <c r="AS300" i="3"/>
  <c r="W297" i="10" s="1"/>
  <c r="AQ300" i="3"/>
  <c r="AR300" i="3"/>
  <c r="AT300" i="3"/>
  <c r="X297" i="10" s="1"/>
  <c r="AO301" i="3"/>
  <c r="AP301" i="3" s="1"/>
  <c r="AA301" i="3"/>
  <c r="N298" i="10" s="1"/>
  <c r="AC301" i="3"/>
  <c r="AD301" i="3" s="1"/>
  <c r="H298" i="10"/>
  <c r="Q301" i="3"/>
  <c r="K298" i="10" s="1"/>
  <c r="AI301" i="3"/>
  <c r="AJ301" i="3" s="1"/>
  <c r="R301" i="3"/>
  <c r="S301" i="3" s="1"/>
  <c r="AB301" i="3"/>
  <c r="O298" i="10" s="1"/>
  <c r="J304" i="3" l="1"/>
  <c r="F307" i="3"/>
  <c r="AW306" i="3"/>
  <c r="G306" i="3"/>
  <c r="BB306" i="3"/>
  <c r="AU306" i="3"/>
  <c r="AV306" i="3" s="1"/>
  <c r="C303" i="10" s="1"/>
  <c r="AX305" i="3"/>
  <c r="I302" i="10"/>
  <c r="AS301" i="3"/>
  <c r="W298" i="10" s="1"/>
  <c r="AQ301" i="3"/>
  <c r="AR301" i="3"/>
  <c r="AT301" i="3"/>
  <c r="X298" i="10" s="1"/>
  <c r="P297" i="10"/>
  <c r="AZ300" i="3"/>
  <c r="R297" i="10" s="1"/>
  <c r="AY300" i="3"/>
  <c r="Q297" i="10" s="1"/>
  <c r="W301" i="3"/>
  <c r="T301" i="3"/>
  <c r="X301" i="3"/>
  <c r="U301" i="3"/>
  <c r="Y301" i="3" s="1"/>
  <c r="L298" i="10" s="1"/>
  <c r="V301" i="3"/>
  <c r="Z301" i="3" s="1"/>
  <c r="M298" i="10" s="1"/>
  <c r="AL301" i="3"/>
  <c r="AK301" i="3"/>
  <c r="AM301" i="3"/>
  <c r="U298" i="10" s="1"/>
  <c r="AN301" i="3"/>
  <c r="V298" i="10" s="1"/>
  <c r="P302" i="3"/>
  <c r="J299" i="10" s="1"/>
  <c r="E299" i="10"/>
  <c r="M302" i="3"/>
  <c r="F299" i="10" s="1"/>
  <c r="N302" i="3"/>
  <c r="G299" i="10" s="1"/>
  <c r="AH301" i="3"/>
  <c r="T298" i="10" s="1"/>
  <c r="AG301" i="3"/>
  <c r="S298" i="10" s="1"/>
  <c r="AE301" i="3"/>
  <c r="AF301" i="3"/>
  <c r="K303" i="3"/>
  <c r="L303" i="3" s="1"/>
  <c r="O303" i="3"/>
  <c r="H305" i="3"/>
  <c r="I305" i="3" s="1"/>
  <c r="D302" i="10"/>
  <c r="AC302" i="3"/>
  <c r="AD302" i="3" s="1"/>
  <c r="H299" i="10"/>
  <c r="Q302" i="3"/>
  <c r="K299" i="10" s="1"/>
  <c r="AI302" i="3"/>
  <c r="AJ302" i="3" s="1"/>
  <c r="R302" i="3"/>
  <c r="S302" i="3" s="1"/>
  <c r="AB302" i="3"/>
  <c r="O299" i="10" s="1"/>
  <c r="AO302" i="3"/>
  <c r="AP302" i="3" s="1"/>
  <c r="AA302" i="3"/>
  <c r="N299" i="10" s="1"/>
  <c r="H306" i="3" l="1"/>
  <c r="I306" i="3" s="1"/>
  <c r="D303" i="10"/>
  <c r="AX306" i="3"/>
  <c r="I303" i="10"/>
  <c r="AF302" i="3"/>
  <c r="AH302" i="3"/>
  <c r="T299" i="10" s="1"/>
  <c r="AG302" i="3"/>
  <c r="S299" i="10" s="1"/>
  <c r="AE302" i="3"/>
  <c r="AC303" i="3"/>
  <c r="AD303" i="3" s="1"/>
  <c r="H300" i="10"/>
  <c r="R303" i="3"/>
  <c r="S303" i="3" s="1"/>
  <c r="AB303" i="3"/>
  <c r="O300" i="10" s="1"/>
  <c r="AO303" i="3"/>
  <c r="AP303" i="3" s="1"/>
  <c r="AA303" i="3"/>
  <c r="N300" i="10" s="1"/>
  <c r="AI303" i="3"/>
  <c r="AJ303" i="3" s="1"/>
  <c r="Q303" i="3"/>
  <c r="K300" i="10" s="1"/>
  <c r="AU307" i="3"/>
  <c r="AV307" i="3" s="1"/>
  <c r="C304" i="10" s="1"/>
  <c r="F308" i="3"/>
  <c r="AW307" i="3"/>
  <c r="G307" i="3"/>
  <c r="BB307" i="3"/>
  <c r="J305" i="3"/>
  <c r="P303" i="3"/>
  <c r="J300" i="10" s="1"/>
  <c r="M303" i="3"/>
  <c r="F300" i="10" s="1"/>
  <c r="E300" i="10"/>
  <c r="N303" i="3"/>
  <c r="G300" i="10" s="1"/>
  <c r="P298" i="10"/>
  <c r="AZ301" i="3"/>
  <c r="R298" i="10" s="1"/>
  <c r="AY301" i="3"/>
  <c r="Q298" i="10" s="1"/>
  <c r="AT302" i="3"/>
  <c r="X299" i="10" s="1"/>
  <c r="AS302" i="3"/>
  <c r="W299" i="10" s="1"/>
  <c r="AQ302" i="3"/>
  <c r="AR302" i="3"/>
  <c r="V302" i="3"/>
  <c r="Z302" i="3" s="1"/>
  <c r="M299" i="10" s="1"/>
  <c r="W302" i="3"/>
  <c r="U302" i="3"/>
  <c r="Y302" i="3" s="1"/>
  <c r="L299" i="10" s="1"/>
  <c r="X302" i="3"/>
  <c r="T302" i="3"/>
  <c r="AM302" i="3"/>
  <c r="U299" i="10" s="1"/>
  <c r="AK302" i="3"/>
  <c r="AL302" i="3"/>
  <c r="AN302" i="3"/>
  <c r="V299" i="10" s="1"/>
  <c r="K304" i="3"/>
  <c r="L304" i="3" s="1"/>
  <c r="O304" i="3"/>
  <c r="AK303" i="3" l="1"/>
  <c r="AL303" i="3"/>
  <c r="AN303" i="3"/>
  <c r="V300" i="10" s="1"/>
  <c r="AM303" i="3"/>
  <c r="U300" i="10" s="1"/>
  <c r="K305" i="3"/>
  <c r="L305" i="3" s="1"/>
  <c r="O305" i="3"/>
  <c r="AQ303" i="3"/>
  <c r="AR303" i="3"/>
  <c r="AT303" i="3"/>
  <c r="X300" i="10" s="1"/>
  <c r="AS303" i="3"/>
  <c r="W300" i="10" s="1"/>
  <c r="AZ302" i="3"/>
  <c r="R299" i="10" s="1"/>
  <c r="AY302" i="3"/>
  <c r="Q299" i="10" s="1"/>
  <c r="P299" i="10"/>
  <c r="H307" i="3"/>
  <c r="I307" i="3" s="1"/>
  <c r="D304" i="10"/>
  <c r="AO304" i="3"/>
  <c r="AP304" i="3" s="1"/>
  <c r="H301" i="10"/>
  <c r="Q304" i="3"/>
  <c r="K301" i="10" s="1"/>
  <c r="AC304" i="3"/>
  <c r="AD304" i="3" s="1"/>
  <c r="R304" i="3"/>
  <c r="S304" i="3" s="1"/>
  <c r="AB304" i="3"/>
  <c r="O301" i="10" s="1"/>
  <c r="AI304" i="3"/>
  <c r="AJ304" i="3" s="1"/>
  <c r="AA304" i="3"/>
  <c r="N301" i="10" s="1"/>
  <c r="AX307" i="3"/>
  <c r="I304" i="10"/>
  <c r="T303" i="3"/>
  <c r="V303" i="3"/>
  <c r="Z303" i="3" s="1"/>
  <c r="M300" i="10" s="1"/>
  <c r="W303" i="3"/>
  <c r="U303" i="3"/>
  <c r="Y303" i="3" s="1"/>
  <c r="L300" i="10" s="1"/>
  <c r="X303" i="3"/>
  <c r="G308" i="3"/>
  <c r="BB308" i="3"/>
  <c r="AU308" i="3"/>
  <c r="AV308" i="3" s="1"/>
  <c r="C305" i="10" s="1"/>
  <c r="AW308" i="3"/>
  <c r="F309" i="3"/>
  <c r="E301" i="10"/>
  <c r="M304" i="3"/>
  <c r="F301" i="10" s="1"/>
  <c r="N304" i="3"/>
  <c r="G301" i="10" s="1"/>
  <c r="P304" i="3"/>
  <c r="J301" i="10" s="1"/>
  <c r="AG303" i="3"/>
  <c r="S300" i="10" s="1"/>
  <c r="AE303" i="3"/>
  <c r="AF303" i="3"/>
  <c r="AH303" i="3"/>
  <c r="T300" i="10" s="1"/>
  <c r="J306" i="3"/>
  <c r="AQ304" i="3" l="1"/>
  <c r="AR304" i="3"/>
  <c r="AT304" i="3"/>
  <c r="X301" i="10" s="1"/>
  <c r="AS304" i="3"/>
  <c r="W301" i="10" s="1"/>
  <c r="AM304" i="3"/>
  <c r="U301" i="10" s="1"/>
  <c r="AK304" i="3"/>
  <c r="AL304" i="3"/>
  <c r="AN304" i="3"/>
  <c r="V301" i="10" s="1"/>
  <c r="J307" i="3"/>
  <c r="Q305" i="3"/>
  <c r="K302" i="10" s="1"/>
  <c r="AO305" i="3"/>
  <c r="AP305" i="3" s="1"/>
  <c r="R305" i="3"/>
  <c r="S305" i="3" s="1"/>
  <c r="AB305" i="3"/>
  <c r="O302" i="10" s="1"/>
  <c r="AI305" i="3"/>
  <c r="AJ305" i="3" s="1"/>
  <c r="AA305" i="3"/>
  <c r="N302" i="10" s="1"/>
  <c r="AC305" i="3"/>
  <c r="AD305" i="3" s="1"/>
  <c r="H302" i="10"/>
  <c r="O306" i="3"/>
  <c r="K306" i="3"/>
  <c r="L306" i="3" s="1"/>
  <c r="P305" i="3"/>
  <c r="J302" i="10" s="1"/>
  <c r="M305" i="3"/>
  <c r="F302" i="10" s="1"/>
  <c r="E302" i="10"/>
  <c r="N305" i="3"/>
  <c r="G302" i="10" s="1"/>
  <c r="H308" i="3"/>
  <c r="I308" i="3" s="1"/>
  <c r="D305" i="10"/>
  <c r="G309" i="3"/>
  <c r="BB309" i="3"/>
  <c r="AU309" i="3"/>
  <c r="AV309" i="3" s="1"/>
  <c r="C306" i="10" s="1"/>
  <c r="AW309" i="3"/>
  <c r="F310" i="3"/>
  <c r="AH304" i="3"/>
  <c r="T301" i="10" s="1"/>
  <c r="AE304" i="3"/>
  <c r="AF304" i="3"/>
  <c r="AG304" i="3"/>
  <c r="S301" i="10" s="1"/>
  <c r="AX308" i="3"/>
  <c r="I305" i="10"/>
  <c r="AZ303" i="3"/>
  <c r="R300" i="10" s="1"/>
  <c r="AY303" i="3"/>
  <c r="Q300" i="10" s="1"/>
  <c r="P300" i="10"/>
  <c r="V304" i="3"/>
  <c r="Z304" i="3" s="1"/>
  <c r="M301" i="10" s="1"/>
  <c r="W304" i="3"/>
  <c r="T304" i="3"/>
  <c r="X304" i="3"/>
  <c r="U304" i="3"/>
  <c r="Y304" i="3" s="1"/>
  <c r="L301" i="10" s="1"/>
  <c r="G310" i="3" l="1"/>
  <c r="BB310" i="3"/>
  <c r="AU310" i="3"/>
  <c r="AV310" i="3" s="1"/>
  <c r="C307" i="10" s="1"/>
  <c r="AW310" i="3"/>
  <c r="F311" i="3"/>
  <c r="AK305" i="3"/>
  <c r="AL305" i="3"/>
  <c r="AN305" i="3"/>
  <c r="V302" i="10" s="1"/>
  <c r="AM305" i="3"/>
  <c r="U302" i="10" s="1"/>
  <c r="AX309" i="3"/>
  <c r="I306" i="10"/>
  <c r="V305" i="3"/>
  <c r="Z305" i="3" s="1"/>
  <c r="M302" i="10" s="1"/>
  <c r="W305" i="3"/>
  <c r="T305" i="3"/>
  <c r="X305" i="3"/>
  <c r="U305" i="3"/>
  <c r="Y305" i="3" s="1"/>
  <c r="L302" i="10" s="1"/>
  <c r="AR305" i="3"/>
  <c r="AS305" i="3"/>
  <c r="W302" i="10" s="1"/>
  <c r="AT305" i="3"/>
  <c r="X302" i="10" s="1"/>
  <c r="AQ305" i="3"/>
  <c r="H309" i="3"/>
  <c r="I309" i="3" s="1"/>
  <c r="D306" i="10"/>
  <c r="AY304" i="3"/>
  <c r="Q301" i="10" s="1"/>
  <c r="P301" i="10"/>
  <c r="AZ304" i="3"/>
  <c r="R301" i="10" s="1"/>
  <c r="AC306" i="3"/>
  <c r="AD306" i="3" s="1"/>
  <c r="H303" i="10"/>
  <c r="Q306" i="3"/>
  <c r="K303" i="10" s="1"/>
  <c r="AO306" i="3"/>
  <c r="AP306" i="3" s="1"/>
  <c r="R306" i="3"/>
  <c r="S306" i="3" s="1"/>
  <c r="AB306" i="3"/>
  <c r="O303" i="10" s="1"/>
  <c r="AI306" i="3"/>
  <c r="AJ306" i="3" s="1"/>
  <c r="AA306" i="3"/>
  <c r="N303" i="10" s="1"/>
  <c r="O307" i="3"/>
  <c r="K307" i="3"/>
  <c r="L307" i="3" s="1"/>
  <c r="M306" i="3"/>
  <c r="F303" i="10" s="1"/>
  <c r="N306" i="3"/>
  <c r="G303" i="10" s="1"/>
  <c r="E303" i="10"/>
  <c r="P306" i="3"/>
  <c r="J303" i="10" s="1"/>
  <c r="J308" i="3"/>
  <c r="AG305" i="3"/>
  <c r="S302" i="10" s="1"/>
  <c r="AH305" i="3"/>
  <c r="T302" i="10" s="1"/>
  <c r="AE305" i="3"/>
  <c r="AF305" i="3"/>
  <c r="O308" i="3" l="1"/>
  <c r="K308" i="3"/>
  <c r="L308" i="3" s="1"/>
  <c r="W306" i="3"/>
  <c r="U306" i="3"/>
  <c r="Y306" i="3" s="1"/>
  <c r="L303" i="10" s="1"/>
  <c r="X306" i="3"/>
  <c r="T306" i="3"/>
  <c r="V306" i="3"/>
  <c r="Z306" i="3" s="1"/>
  <c r="M303" i="10" s="1"/>
  <c r="AZ305" i="3"/>
  <c r="R302" i="10" s="1"/>
  <c r="AY305" i="3"/>
  <c r="Q302" i="10" s="1"/>
  <c r="P302" i="10"/>
  <c r="AT306" i="3"/>
  <c r="X303" i="10" s="1"/>
  <c r="AS306" i="3"/>
  <c r="W303" i="10" s="1"/>
  <c r="AQ306" i="3"/>
  <c r="AR306" i="3"/>
  <c r="J309" i="3"/>
  <c r="BB311" i="3"/>
  <c r="AU311" i="3"/>
  <c r="AV311" i="3" s="1"/>
  <c r="C308" i="10" s="1"/>
  <c r="F312" i="3"/>
  <c r="AW311" i="3"/>
  <c r="G311" i="3"/>
  <c r="AX310" i="3"/>
  <c r="I307" i="10"/>
  <c r="M307" i="3"/>
  <c r="F304" i="10" s="1"/>
  <c r="N307" i="3"/>
  <c r="G304" i="10" s="1"/>
  <c r="E304" i="10"/>
  <c r="P307" i="3"/>
  <c r="J304" i="10" s="1"/>
  <c r="AF306" i="3"/>
  <c r="AH306" i="3"/>
  <c r="T303" i="10" s="1"/>
  <c r="AG306" i="3"/>
  <c r="S303" i="10" s="1"/>
  <c r="AE306" i="3"/>
  <c r="AK306" i="3"/>
  <c r="AL306" i="3"/>
  <c r="AN306" i="3"/>
  <c r="V303" i="10" s="1"/>
  <c r="AM306" i="3"/>
  <c r="U303" i="10" s="1"/>
  <c r="AO307" i="3"/>
  <c r="AP307" i="3" s="1"/>
  <c r="R307" i="3"/>
  <c r="S307" i="3" s="1"/>
  <c r="AB307" i="3"/>
  <c r="O304" i="10" s="1"/>
  <c r="AI307" i="3"/>
  <c r="AJ307" i="3" s="1"/>
  <c r="AA307" i="3"/>
  <c r="N304" i="10" s="1"/>
  <c r="AC307" i="3"/>
  <c r="AD307" i="3" s="1"/>
  <c r="H304" i="10"/>
  <c r="Q307" i="3"/>
  <c r="K304" i="10" s="1"/>
  <c r="D307" i="10"/>
  <c r="H310" i="3"/>
  <c r="I310" i="3" s="1"/>
  <c r="K309" i="3" l="1"/>
  <c r="L309" i="3" s="1"/>
  <c r="O309" i="3"/>
  <c r="AY306" i="3"/>
  <c r="Q303" i="10" s="1"/>
  <c r="P303" i="10"/>
  <c r="AZ306" i="3"/>
  <c r="R303" i="10" s="1"/>
  <c r="AN307" i="3"/>
  <c r="V304" i="10" s="1"/>
  <c r="AM307" i="3"/>
  <c r="U304" i="10" s="1"/>
  <c r="AK307" i="3"/>
  <c r="AL307" i="3"/>
  <c r="D308" i="10"/>
  <c r="H311" i="3"/>
  <c r="I311" i="3" s="1"/>
  <c r="J310" i="3"/>
  <c r="AT307" i="3"/>
  <c r="X304" i="10" s="1"/>
  <c r="AS307" i="3"/>
  <c r="W304" i="10" s="1"/>
  <c r="AQ307" i="3"/>
  <c r="AR307" i="3"/>
  <c r="AW312" i="3"/>
  <c r="F313" i="3"/>
  <c r="G312" i="3"/>
  <c r="BB312" i="3"/>
  <c r="AU312" i="3"/>
  <c r="AV312" i="3" s="1"/>
  <c r="C309" i="10" s="1"/>
  <c r="AX311" i="3"/>
  <c r="I308" i="10"/>
  <c r="M308" i="3"/>
  <c r="F305" i="10" s="1"/>
  <c r="P308" i="3"/>
  <c r="J305" i="10" s="1"/>
  <c r="N308" i="3"/>
  <c r="G305" i="10" s="1"/>
  <c r="E305" i="10"/>
  <c r="T307" i="3"/>
  <c r="X307" i="3"/>
  <c r="U307" i="3"/>
  <c r="Y307" i="3" s="1"/>
  <c r="L304" i="10" s="1"/>
  <c r="V307" i="3"/>
  <c r="Z307" i="3" s="1"/>
  <c r="M304" i="10" s="1"/>
  <c r="W307" i="3"/>
  <c r="AH307" i="3"/>
  <c r="T304" i="10" s="1"/>
  <c r="AG307" i="3"/>
  <c r="S304" i="10" s="1"/>
  <c r="AE307" i="3"/>
  <c r="AF307" i="3"/>
  <c r="AC308" i="3"/>
  <c r="AD308" i="3" s="1"/>
  <c r="H305" i="10"/>
  <c r="Q308" i="3"/>
  <c r="K305" i="10" s="1"/>
  <c r="AI308" i="3"/>
  <c r="AJ308" i="3" s="1"/>
  <c r="R308" i="3"/>
  <c r="S308" i="3" s="1"/>
  <c r="AB308" i="3"/>
  <c r="O305" i="10" s="1"/>
  <c r="AO308" i="3"/>
  <c r="AP308" i="3" s="1"/>
  <c r="AA308" i="3"/>
  <c r="N305" i="10" s="1"/>
  <c r="H312" i="3" l="1"/>
  <c r="I312" i="3" s="1"/>
  <c r="D309" i="10"/>
  <c r="O310" i="3"/>
  <c r="K310" i="3"/>
  <c r="L310" i="3" s="1"/>
  <c r="AS308" i="3"/>
  <c r="W305" i="10" s="1"/>
  <c r="AQ308" i="3"/>
  <c r="AR308" i="3"/>
  <c r="AT308" i="3"/>
  <c r="X305" i="10" s="1"/>
  <c r="AW313" i="3"/>
  <c r="F314" i="3"/>
  <c r="G313" i="3"/>
  <c r="BB313" i="3"/>
  <c r="AU313" i="3"/>
  <c r="AV313" i="3" s="1"/>
  <c r="C310" i="10" s="1"/>
  <c r="J311" i="3"/>
  <c r="AX312" i="3"/>
  <c r="I309" i="10"/>
  <c r="AI309" i="3"/>
  <c r="AJ309" i="3" s="1"/>
  <c r="R309" i="3"/>
  <c r="S309" i="3" s="1"/>
  <c r="AB309" i="3"/>
  <c r="O306" i="10" s="1"/>
  <c r="AO309" i="3"/>
  <c r="AP309" i="3" s="1"/>
  <c r="AA309" i="3"/>
  <c r="N306" i="10" s="1"/>
  <c r="AC309" i="3"/>
  <c r="AD309" i="3" s="1"/>
  <c r="H306" i="10"/>
  <c r="Q309" i="3"/>
  <c r="K306" i="10" s="1"/>
  <c r="AE308" i="3"/>
  <c r="AF308" i="3"/>
  <c r="AH308" i="3"/>
  <c r="T305" i="10" s="1"/>
  <c r="AG308" i="3"/>
  <c r="S305" i="10" s="1"/>
  <c r="AZ307" i="3"/>
  <c r="R304" i="10" s="1"/>
  <c r="AY307" i="3"/>
  <c r="Q304" i="10" s="1"/>
  <c r="P304" i="10"/>
  <c r="W308" i="3"/>
  <c r="T308" i="3"/>
  <c r="X308" i="3"/>
  <c r="U308" i="3"/>
  <c r="Y308" i="3" s="1"/>
  <c r="L305" i="10" s="1"/>
  <c r="V308" i="3"/>
  <c r="Z308" i="3" s="1"/>
  <c r="M305" i="10" s="1"/>
  <c r="AN308" i="3"/>
  <c r="V305" i="10" s="1"/>
  <c r="AM308" i="3"/>
  <c r="U305" i="10" s="1"/>
  <c r="AK308" i="3"/>
  <c r="AL308" i="3"/>
  <c r="E306" i="10"/>
  <c r="N309" i="3"/>
  <c r="G306" i="10" s="1"/>
  <c r="P309" i="3"/>
  <c r="J306" i="10" s="1"/>
  <c r="M309" i="3"/>
  <c r="F306" i="10" s="1"/>
  <c r="AG309" i="3" l="1"/>
  <c r="S306" i="10" s="1"/>
  <c r="AE309" i="3"/>
  <c r="AF309" i="3"/>
  <c r="AH309" i="3"/>
  <c r="T306" i="10" s="1"/>
  <c r="O311" i="3"/>
  <c r="K311" i="3"/>
  <c r="L311" i="3" s="1"/>
  <c r="AQ309" i="3"/>
  <c r="AR309" i="3"/>
  <c r="AT309" i="3"/>
  <c r="X306" i="10" s="1"/>
  <c r="AS309" i="3"/>
  <c r="W306" i="10" s="1"/>
  <c r="M310" i="3"/>
  <c r="F307" i="10" s="1"/>
  <c r="N310" i="3"/>
  <c r="G307" i="10" s="1"/>
  <c r="P310" i="3"/>
  <c r="J307" i="10" s="1"/>
  <c r="E307" i="10"/>
  <c r="H313" i="3"/>
  <c r="I313" i="3" s="1"/>
  <c r="D310" i="10"/>
  <c r="AC310" i="3"/>
  <c r="AD310" i="3" s="1"/>
  <c r="H307" i="10"/>
  <c r="Q310" i="3"/>
  <c r="K307" i="10" s="1"/>
  <c r="AI310" i="3"/>
  <c r="AJ310" i="3" s="1"/>
  <c r="R310" i="3"/>
  <c r="S310" i="3" s="1"/>
  <c r="AB310" i="3"/>
  <c r="O307" i="10" s="1"/>
  <c r="AO310" i="3"/>
  <c r="AP310" i="3" s="1"/>
  <c r="AA310" i="3"/>
  <c r="N307" i="10" s="1"/>
  <c r="W309" i="3"/>
  <c r="T309" i="3"/>
  <c r="X309" i="3"/>
  <c r="U309" i="3"/>
  <c r="Y309" i="3" s="1"/>
  <c r="L306" i="10" s="1"/>
  <c r="V309" i="3"/>
  <c r="Z309" i="3" s="1"/>
  <c r="M306" i="10" s="1"/>
  <c r="AY308" i="3"/>
  <c r="Q305" i="10" s="1"/>
  <c r="P305" i="10"/>
  <c r="AZ308" i="3"/>
  <c r="R305" i="10" s="1"/>
  <c r="AN309" i="3"/>
  <c r="V306" i="10" s="1"/>
  <c r="AL309" i="3"/>
  <c r="AK309" i="3"/>
  <c r="AM309" i="3"/>
  <c r="U306" i="10" s="1"/>
  <c r="G314" i="3"/>
  <c r="BB314" i="3"/>
  <c r="AU314" i="3"/>
  <c r="AV314" i="3" s="1"/>
  <c r="C311" i="10" s="1"/>
  <c r="AW314" i="3"/>
  <c r="F315" i="3"/>
  <c r="AX313" i="3"/>
  <c r="I310" i="10"/>
  <c r="J312" i="3"/>
  <c r="AT310" i="3" l="1"/>
  <c r="X307" i="10" s="1"/>
  <c r="AS310" i="3"/>
  <c r="W307" i="10" s="1"/>
  <c r="AQ310" i="3"/>
  <c r="AR310" i="3"/>
  <c r="J313" i="3"/>
  <c r="P311" i="3"/>
  <c r="J308" i="10" s="1"/>
  <c r="M311" i="3"/>
  <c r="F308" i="10" s="1"/>
  <c r="E308" i="10"/>
  <c r="N311" i="3"/>
  <c r="G308" i="10" s="1"/>
  <c r="AX314" i="3"/>
  <c r="I311" i="10"/>
  <c r="T310" i="3"/>
  <c r="X310" i="3"/>
  <c r="U310" i="3"/>
  <c r="Y310" i="3" s="1"/>
  <c r="L307" i="10" s="1"/>
  <c r="V310" i="3"/>
  <c r="Z310" i="3" s="1"/>
  <c r="M307" i="10" s="1"/>
  <c r="W310" i="3"/>
  <c r="R311" i="3"/>
  <c r="S311" i="3" s="1"/>
  <c r="AB311" i="3"/>
  <c r="O308" i="10" s="1"/>
  <c r="AO311" i="3"/>
  <c r="AP311" i="3" s="1"/>
  <c r="AA311" i="3"/>
  <c r="N308" i="10" s="1"/>
  <c r="AC311" i="3"/>
  <c r="AD311" i="3" s="1"/>
  <c r="Q311" i="3"/>
  <c r="K308" i="10" s="1"/>
  <c r="AI311" i="3"/>
  <c r="AJ311" i="3" s="1"/>
  <c r="H308" i="10"/>
  <c r="H314" i="3"/>
  <c r="I314" i="3" s="1"/>
  <c r="D311" i="10"/>
  <c r="AM310" i="3"/>
  <c r="U307" i="10" s="1"/>
  <c r="AK310" i="3"/>
  <c r="AL310" i="3"/>
  <c r="AN310" i="3"/>
  <c r="V307" i="10" s="1"/>
  <c r="P306" i="10"/>
  <c r="AZ309" i="3"/>
  <c r="R306" i="10" s="1"/>
  <c r="AY309" i="3"/>
  <c r="Q306" i="10" s="1"/>
  <c r="O312" i="3"/>
  <c r="K312" i="3"/>
  <c r="L312" i="3" s="1"/>
  <c r="AW315" i="3"/>
  <c r="G315" i="3"/>
  <c r="BB315" i="3"/>
  <c r="AU315" i="3"/>
  <c r="AV315" i="3" s="1"/>
  <c r="C312" i="10" s="1"/>
  <c r="F316" i="3"/>
  <c r="AH310" i="3"/>
  <c r="T307" i="10" s="1"/>
  <c r="AG310" i="3"/>
  <c r="S307" i="10" s="1"/>
  <c r="AE310" i="3"/>
  <c r="AF310" i="3"/>
  <c r="AG311" i="3" l="1"/>
  <c r="S308" i="10" s="1"/>
  <c r="AE311" i="3"/>
  <c r="AF311" i="3"/>
  <c r="AH311" i="3"/>
  <c r="T308" i="10" s="1"/>
  <c r="AZ310" i="3"/>
  <c r="R307" i="10" s="1"/>
  <c r="AY310" i="3"/>
  <c r="Q307" i="10" s="1"/>
  <c r="P307" i="10"/>
  <c r="O313" i="3"/>
  <c r="K313" i="3"/>
  <c r="L313" i="3" s="1"/>
  <c r="AS311" i="3"/>
  <c r="W308" i="10" s="1"/>
  <c r="AQ311" i="3"/>
  <c r="AR311" i="3"/>
  <c r="AT311" i="3"/>
  <c r="X308" i="10" s="1"/>
  <c r="AN311" i="3"/>
  <c r="V308" i="10" s="1"/>
  <c r="AM311" i="3"/>
  <c r="U308" i="10" s="1"/>
  <c r="AK311" i="3"/>
  <c r="AL311" i="3"/>
  <c r="H315" i="3"/>
  <c r="I315" i="3" s="1"/>
  <c r="D312" i="10"/>
  <c r="N312" i="3"/>
  <c r="G309" i="10" s="1"/>
  <c r="P312" i="3"/>
  <c r="J309" i="10" s="1"/>
  <c r="E309" i="10"/>
  <c r="M312" i="3"/>
  <c r="F309" i="10" s="1"/>
  <c r="AC312" i="3"/>
  <c r="AD312" i="3" s="1"/>
  <c r="R312" i="3"/>
  <c r="S312" i="3" s="1"/>
  <c r="AB312" i="3"/>
  <c r="O309" i="10" s="1"/>
  <c r="AI312" i="3"/>
  <c r="AJ312" i="3" s="1"/>
  <c r="AA312" i="3"/>
  <c r="N309" i="10" s="1"/>
  <c r="AO312" i="3"/>
  <c r="AP312" i="3" s="1"/>
  <c r="H309" i="10"/>
  <c r="Q312" i="3"/>
  <c r="K309" i="10" s="1"/>
  <c r="W311" i="3"/>
  <c r="T311" i="3"/>
  <c r="X311" i="3"/>
  <c r="U311" i="3"/>
  <c r="Y311" i="3" s="1"/>
  <c r="L308" i="10" s="1"/>
  <c r="V311" i="3"/>
  <c r="Z311" i="3" s="1"/>
  <c r="M308" i="10" s="1"/>
  <c r="I312" i="10"/>
  <c r="AX315" i="3"/>
  <c r="J314" i="3"/>
  <c r="F317" i="3"/>
  <c r="AW316" i="3"/>
  <c r="G316" i="3"/>
  <c r="BB316" i="3"/>
  <c r="AU316" i="3"/>
  <c r="AV316" i="3" s="1"/>
  <c r="C313" i="10" s="1"/>
  <c r="AF312" i="3" l="1"/>
  <c r="AH312" i="3"/>
  <c r="T309" i="10" s="1"/>
  <c r="AG312" i="3"/>
  <c r="S309" i="10" s="1"/>
  <c r="AE312" i="3"/>
  <c r="R313" i="3"/>
  <c r="S313" i="3" s="1"/>
  <c r="AB313" i="3"/>
  <c r="O310" i="10" s="1"/>
  <c r="AI313" i="3"/>
  <c r="AJ313" i="3" s="1"/>
  <c r="AA313" i="3"/>
  <c r="N310" i="10" s="1"/>
  <c r="AO313" i="3"/>
  <c r="AP313" i="3" s="1"/>
  <c r="H310" i="10"/>
  <c r="Q313" i="3"/>
  <c r="K310" i="10" s="1"/>
  <c r="AC313" i="3"/>
  <c r="AD313" i="3" s="1"/>
  <c r="AT312" i="3"/>
  <c r="X309" i="10" s="1"/>
  <c r="AS312" i="3"/>
  <c r="W309" i="10" s="1"/>
  <c r="AQ312" i="3"/>
  <c r="AR312" i="3"/>
  <c r="O314" i="3"/>
  <c r="K314" i="3"/>
  <c r="L314" i="3" s="1"/>
  <c r="D313" i="10"/>
  <c r="H316" i="3"/>
  <c r="I316" i="3" s="1"/>
  <c r="AN312" i="3"/>
  <c r="V309" i="10" s="1"/>
  <c r="AM312" i="3"/>
  <c r="U309" i="10" s="1"/>
  <c r="AK312" i="3"/>
  <c r="AL312" i="3"/>
  <c r="AX316" i="3"/>
  <c r="I313" i="10"/>
  <c r="J315" i="3"/>
  <c r="AW317" i="3"/>
  <c r="F318" i="3"/>
  <c r="G317" i="3"/>
  <c r="BB317" i="3"/>
  <c r="AU317" i="3"/>
  <c r="AV317" i="3" s="1"/>
  <c r="C314" i="10" s="1"/>
  <c r="AZ311" i="3"/>
  <c r="R308" i="10" s="1"/>
  <c r="AY311" i="3"/>
  <c r="Q308" i="10" s="1"/>
  <c r="P308" i="10"/>
  <c r="U312" i="3"/>
  <c r="Y312" i="3" s="1"/>
  <c r="L309" i="10" s="1"/>
  <c r="V312" i="3"/>
  <c r="Z312" i="3" s="1"/>
  <c r="M309" i="10" s="1"/>
  <c r="W312" i="3"/>
  <c r="T312" i="3"/>
  <c r="X312" i="3"/>
  <c r="E310" i="10"/>
  <c r="N313" i="3"/>
  <c r="G310" i="10" s="1"/>
  <c r="P313" i="3"/>
  <c r="J310" i="10" s="1"/>
  <c r="M313" i="3"/>
  <c r="F310" i="10" s="1"/>
  <c r="AK313" i="3" l="1"/>
  <c r="AL313" i="3"/>
  <c r="AN313" i="3"/>
  <c r="V310" i="10" s="1"/>
  <c r="AM313" i="3"/>
  <c r="U310" i="10" s="1"/>
  <c r="BB318" i="3"/>
  <c r="AU318" i="3"/>
  <c r="AV318" i="3" s="1"/>
  <c r="C315" i="10" s="1"/>
  <c r="AW318" i="3"/>
  <c r="F319" i="3"/>
  <c r="G318" i="3"/>
  <c r="H317" i="3"/>
  <c r="I317" i="3" s="1"/>
  <c r="D314" i="10"/>
  <c r="V313" i="3"/>
  <c r="Z313" i="3" s="1"/>
  <c r="M310" i="10" s="1"/>
  <c r="W313" i="3"/>
  <c r="U313" i="3"/>
  <c r="Y313" i="3" s="1"/>
  <c r="L310" i="10" s="1"/>
  <c r="X313" i="3"/>
  <c r="T313" i="3"/>
  <c r="AZ312" i="3"/>
  <c r="R309" i="10" s="1"/>
  <c r="AY312" i="3"/>
  <c r="Q309" i="10" s="1"/>
  <c r="P309" i="10"/>
  <c r="AE313" i="3"/>
  <c r="AF313" i="3"/>
  <c r="AG313" i="3"/>
  <c r="S310" i="10" s="1"/>
  <c r="AH313" i="3"/>
  <c r="T310" i="10" s="1"/>
  <c r="J316" i="3"/>
  <c r="K315" i="3"/>
  <c r="L315" i="3" s="1"/>
  <c r="O315" i="3"/>
  <c r="M314" i="3"/>
  <c r="F311" i="10" s="1"/>
  <c r="N314" i="3"/>
  <c r="G311" i="10" s="1"/>
  <c r="E311" i="10"/>
  <c r="P314" i="3"/>
  <c r="J311" i="10" s="1"/>
  <c r="I314" i="10"/>
  <c r="AX317" i="3"/>
  <c r="Q314" i="3"/>
  <c r="K311" i="10" s="1"/>
  <c r="AC314" i="3"/>
  <c r="AD314" i="3" s="1"/>
  <c r="R314" i="3"/>
  <c r="S314" i="3" s="1"/>
  <c r="AB314" i="3"/>
  <c r="O311" i="10" s="1"/>
  <c r="AI314" i="3"/>
  <c r="AJ314" i="3" s="1"/>
  <c r="AA314" i="3"/>
  <c r="N311" i="10" s="1"/>
  <c r="AO314" i="3"/>
  <c r="AP314" i="3" s="1"/>
  <c r="H311" i="10"/>
  <c r="AS313" i="3"/>
  <c r="W310" i="10" s="1"/>
  <c r="AT313" i="3"/>
  <c r="X310" i="10" s="1"/>
  <c r="AQ313" i="3"/>
  <c r="AR313" i="3"/>
  <c r="AZ313" i="3" l="1"/>
  <c r="R310" i="10" s="1"/>
  <c r="AY313" i="3"/>
  <c r="Q310" i="10" s="1"/>
  <c r="P310" i="10"/>
  <c r="F320" i="3"/>
  <c r="AW319" i="3"/>
  <c r="G319" i="3"/>
  <c r="BB319" i="3"/>
  <c r="AU319" i="3"/>
  <c r="AV319" i="3" s="1"/>
  <c r="C316" i="10" s="1"/>
  <c r="AX318" i="3"/>
  <c r="I315" i="10"/>
  <c r="AQ314" i="3"/>
  <c r="AR314" i="3"/>
  <c r="AT314" i="3"/>
  <c r="X311" i="10" s="1"/>
  <c r="AS314" i="3"/>
  <c r="W311" i="10" s="1"/>
  <c r="AH314" i="3"/>
  <c r="T311" i="10" s="1"/>
  <c r="AG314" i="3"/>
  <c r="S311" i="10" s="1"/>
  <c r="AE314" i="3"/>
  <c r="AF314" i="3"/>
  <c r="AO315" i="3"/>
  <c r="AP315" i="3" s="1"/>
  <c r="H312" i="10"/>
  <c r="Q315" i="3"/>
  <c r="K312" i="10" s="1"/>
  <c r="AC315" i="3"/>
  <c r="AD315" i="3" s="1"/>
  <c r="R315" i="3"/>
  <c r="S315" i="3" s="1"/>
  <c r="AB315" i="3"/>
  <c r="O312" i="10" s="1"/>
  <c r="AI315" i="3"/>
  <c r="AJ315" i="3" s="1"/>
  <c r="AA315" i="3"/>
  <c r="N312" i="10" s="1"/>
  <c r="AL314" i="3"/>
  <c r="AN314" i="3"/>
  <c r="V311" i="10" s="1"/>
  <c r="AM314" i="3"/>
  <c r="U311" i="10" s="1"/>
  <c r="AK314" i="3"/>
  <c r="P315" i="3"/>
  <c r="J312" i="10" s="1"/>
  <c r="M315" i="3"/>
  <c r="F312" i="10" s="1"/>
  <c r="N315" i="3"/>
  <c r="G312" i="10" s="1"/>
  <c r="E312" i="10"/>
  <c r="J317" i="3"/>
  <c r="W314" i="3"/>
  <c r="T314" i="3"/>
  <c r="X314" i="3"/>
  <c r="U314" i="3"/>
  <c r="Y314" i="3" s="1"/>
  <c r="L311" i="10" s="1"/>
  <c r="V314" i="3"/>
  <c r="Z314" i="3" s="1"/>
  <c r="M311" i="10" s="1"/>
  <c r="O316" i="3"/>
  <c r="K316" i="3"/>
  <c r="L316" i="3" s="1"/>
  <c r="H318" i="3"/>
  <c r="I318" i="3" s="1"/>
  <c r="D315" i="10"/>
  <c r="H319" i="3" l="1"/>
  <c r="I319" i="3" s="1"/>
  <c r="D316" i="10"/>
  <c r="AX319" i="3"/>
  <c r="I316" i="10"/>
  <c r="U315" i="3"/>
  <c r="Y315" i="3" s="1"/>
  <c r="L312" i="10" s="1"/>
  <c r="V315" i="3"/>
  <c r="Z315" i="3" s="1"/>
  <c r="M312" i="10" s="1"/>
  <c r="W315" i="3"/>
  <c r="T315" i="3"/>
  <c r="X315" i="3"/>
  <c r="J318" i="3"/>
  <c r="K317" i="3"/>
  <c r="L317" i="3" s="1"/>
  <c r="O317" i="3"/>
  <c r="AW320" i="3"/>
  <c r="F321" i="3"/>
  <c r="G320" i="3"/>
  <c r="BB320" i="3"/>
  <c r="AU320" i="3"/>
  <c r="AV320" i="3" s="1"/>
  <c r="C317" i="10" s="1"/>
  <c r="E313" i="10"/>
  <c r="M316" i="3"/>
  <c r="F313" i="10" s="1"/>
  <c r="P316" i="3"/>
  <c r="J313" i="10" s="1"/>
  <c r="N316" i="3"/>
  <c r="G313" i="10" s="1"/>
  <c r="AT315" i="3"/>
  <c r="X312" i="10" s="1"/>
  <c r="AS315" i="3"/>
  <c r="W312" i="10" s="1"/>
  <c r="AQ315" i="3"/>
  <c r="AR315" i="3"/>
  <c r="AZ314" i="3"/>
  <c r="R311" i="10" s="1"/>
  <c r="AY314" i="3"/>
  <c r="Q311" i="10" s="1"/>
  <c r="P311" i="10"/>
  <c r="AI316" i="3"/>
  <c r="AJ316" i="3" s="1"/>
  <c r="R316" i="3"/>
  <c r="S316" i="3" s="1"/>
  <c r="AB316" i="3"/>
  <c r="O313" i="10" s="1"/>
  <c r="AO316" i="3"/>
  <c r="AP316" i="3" s="1"/>
  <c r="AA316" i="3"/>
  <c r="N313" i="10" s="1"/>
  <c r="AC316" i="3"/>
  <c r="AD316" i="3" s="1"/>
  <c r="H313" i="10"/>
  <c r="Q316" i="3"/>
  <c r="K313" i="10" s="1"/>
  <c r="AG315" i="3"/>
  <c r="S312" i="10" s="1"/>
  <c r="AE315" i="3"/>
  <c r="AF315" i="3"/>
  <c r="AH315" i="3"/>
  <c r="T312" i="10" s="1"/>
  <c r="AM315" i="3"/>
  <c r="U312" i="10" s="1"/>
  <c r="AK315" i="3"/>
  <c r="AL315" i="3"/>
  <c r="AN315" i="3"/>
  <c r="V312" i="10" s="1"/>
  <c r="H320" i="3" l="1"/>
  <c r="I320" i="3" s="1"/>
  <c r="D317" i="10"/>
  <c r="AZ315" i="3"/>
  <c r="R312" i="10" s="1"/>
  <c r="AY315" i="3"/>
  <c r="Q312" i="10" s="1"/>
  <c r="P312" i="10"/>
  <c r="V316" i="3"/>
  <c r="Z316" i="3" s="1"/>
  <c r="M313" i="10" s="1"/>
  <c r="W316" i="3"/>
  <c r="T316" i="3"/>
  <c r="X316" i="3"/>
  <c r="U316" i="3"/>
  <c r="Y316" i="3" s="1"/>
  <c r="L313" i="10" s="1"/>
  <c r="F322" i="3"/>
  <c r="G321" i="3"/>
  <c r="BB321" i="3"/>
  <c r="AU321" i="3"/>
  <c r="AV321" i="3" s="1"/>
  <c r="C318" i="10" s="1"/>
  <c r="AW321" i="3"/>
  <c r="AX320" i="3"/>
  <c r="I317" i="10"/>
  <c r="P317" i="3"/>
  <c r="J314" i="10" s="1"/>
  <c r="M317" i="3"/>
  <c r="F314" i="10" s="1"/>
  <c r="E314" i="10"/>
  <c r="N317" i="3"/>
  <c r="G314" i="10" s="1"/>
  <c r="AH316" i="3"/>
  <c r="T313" i="10" s="1"/>
  <c r="AG316" i="3"/>
  <c r="S313" i="10" s="1"/>
  <c r="AE316" i="3"/>
  <c r="AF316" i="3"/>
  <c r="O318" i="3"/>
  <c r="K318" i="3"/>
  <c r="L318" i="3" s="1"/>
  <c r="AN316" i="3"/>
  <c r="V313" i="10" s="1"/>
  <c r="AM316" i="3"/>
  <c r="U313" i="10" s="1"/>
  <c r="AK316" i="3"/>
  <c r="AL316" i="3"/>
  <c r="Q317" i="3"/>
  <c r="K314" i="10" s="1"/>
  <c r="AI317" i="3"/>
  <c r="AJ317" i="3" s="1"/>
  <c r="R317" i="3"/>
  <c r="S317" i="3" s="1"/>
  <c r="AB317" i="3"/>
  <c r="O314" i="10" s="1"/>
  <c r="AO317" i="3"/>
  <c r="AP317" i="3" s="1"/>
  <c r="AA317" i="3"/>
  <c r="N314" i="10" s="1"/>
  <c r="AC317" i="3"/>
  <c r="AD317" i="3" s="1"/>
  <c r="H314" i="10"/>
  <c r="AS316" i="3"/>
  <c r="W313" i="10" s="1"/>
  <c r="AQ316" i="3"/>
  <c r="AR316" i="3"/>
  <c r="AT316" i="3"/>
  <c r="X313" i="10" s="1"/>
  <c r="J319" i="3"/>
  <c r="AY316" i="3" l="1"/>
  <c r="Q313" i="10" s="1"/>
  <c r="P313" i="10"/>
  <c r="AZ316" i="3"/>
  <c r="R313" i="10" s="1"/>
  <c r="AX321" i="3"/>
  <c r="I318" i="10"/>
  <c r="H321" i="3"/>
  <c r="I321" i="3" s="1"/>
  <c r="D318" i="10"/>
  <c r="AE317" i="3"/>
  <c r="AF317" i="3"/>
  <c r="AH317" i="3"/>
  <c r="T314" i="10" s="1"/>
  <c r="AG317" i="3"/>
  <c r="S314" i="10" s="1"/>
  <c r="O319" i="3"/>
  <c r="K319" i="3"/>
  <c r="L319" i="3" s="1"/>
  <c r="N318" i="3"/>
  <c r="G315" i="10" s="1"/>
  <c r="P318" i="3"/>
  <c r="J315" i="10" s="1"/>
  <c r="E315" i="10"/>
  <c r="M318" i="3"/>
  <c r="F315" i="10" s="1"/>
  <c r="AW322" i="3"/>
  <c r="F323" i="3"/>
  <c r="G322" i="3"/>
  <c r="BB322" i="3"/>
  <c r="AU322" i="3"/>
  <c r="AV322" i="3" s="1"/>
  <c r="C319" i="10" s="1"/>
  <c r="AS317" i="3"/>
  <c r="W314" i="10" s="1"/>
  <c r="AQ317" i="3"/>
  <c r="AR317" i="3"/>
  <c r="AT317" i="3"/>
  <c r="X314" i="10" s="1"/>
  <c r="AO318" i="3"/>
  <c r="AP318" i="3" s="1"/>
  <c r="AA318" i="3"/>
  <c r="N315" i="10" s="1"/>
  <c r="AC318" i="3"/>
  <c r="AD318" i="3" s="1"/>
  <c r="H315" i="10"/>
  <c r="Q318" i="3"/>
  <c r="K315" i="10" s="1"/>
  <c r="AI318" i="3"/>
  <c r="AJ318" i="3" s="1"/>
  <c r="R318" i="3"/>
  <c r="S318" i="3" s="1"/>
  <c r="AB318" i="3"/>
  <c r="O315" i="10" s="1"/>
  <c r="V317" i="3"/>
  <c r="Z317" i="3" s="1"/>
  <c r="M314" i="10" s="1"/>
  <c r="W317" i="3"/>
  <c r="T317" i="3"/>
  <c r="X317" i="3"/>
  <c r="U317" i="3"/>
  <c r="Y317" i="3" s="1"/>
  <c r="L314" i="10" s="1"/>
  <c r="AN317" i="3"/>
  <c r="V314" i="10" s="1"/>
  <c r="AK317" i="3"/>
  <c r="AL317" i="3"/>
  <c r="AM317" i="3"/>
  <c r="U314" i="10" s="1"/>
  <c r="J320" i="3"/>
  <c r="AK318" i="3" l="1"/>
  <c r="AL318" i="3"/>
  <c r="AN318" i="3"/>
  <c r="V315" i="10" s="1"/>
  <c r="AM318" i="3"/>
  <c r="U315" i="10" s="1"/>
  <c r="J321" i="3"/>
  <c r="P319" i="3"/>
  <c r="J316" i="10" s="1"/>
  <c r="M319" i="3"/>
  <c r="F316" i="10" s="1"/>
  <c r="E316" i="10"/>
  <c r="N319" i="3"/>
  <c r="G316" i="10" s="1"/>
  <c r="AE318" i="3"/>
  <c r="AF318" i="3"/>
  <c r="AH318" i="3"/>
  <c r="T315" i="10" s="1"/>
  <c r="AG318" i="3"/>
  <c r="S315" i="10" s="1"/>
  <c r="R319" i="3"/>
  <c r="S319" i="3" s="1"/>
  <c r="AB319" i="3"/>
  <c r="O316" i="10" s="1"/>
  <c r="AO319" i="3"/>
  <c r="AP319" i="3" s="1"/>
  <c r="AA319" i="3"/>
  <c r="N316" i="10" s="1"/>
  <c r="AC319" i="3"/>
  <c r="AD319" i="3" s="1"/>
  <c r="Q319" i="3"/>
  <c r="K316" i="10" s="1"/>
  <c r="AI319" i="3"/>
  <c r="AJ319" i="3" s="1"/>
  <c r="H316" i="10"/>
  <c r="AS318" i="3"/>
  <c r="W315" i="10" s="1"/>
  <c r="AQ318" i="3"/>
  <c r="AR318" i="3"/>
  <c r="AT318" i="3"/>
  <c r="X315" i="10" s="1"/>
  <c r="AW323" i="3"/>
  <c r="G323" i="3"/>
  <c r="BB323" i="3"/>
  <c r="AU323" i="3"/>
  <c r="AV323" i="3" s="1"/>
  <c r="C320" i="10" s="1"/>
  <c r="F324" i="3"/>
  <c r="D319" i="10"/>
  <c r="H322" i="3"/>
  <c r="I322" i="3" s="1"/>
  <c r="AX322" i="3"/>
  <c r="I319" i="10"/>
  <c r="AZ317" i="3"/>
  <c r="R314" i="10" s="1"/>
  <c r="AY317" i="3"/>
  <c r="Q314" i="10" s="1"/>
  <c r="P314" i="10"/>
  <c r="O320" i="3"/>
  <c r="K320" i="3"/>
  <c r="L320" i="3" s="1"/>
  <c r="W318" i="3"/>
  <c r="T318" i="3"/>
  <c r="X318" i="3"/>
  <c r="V318" i="3"/>
  <c r="Z318" i="3" s="1"/>
  <c r="M315" i="10" s="1"/>
  <c r="U318" i="3"/>
  <c r="Y318" i="3" s="1"/>
  <c r="L315" i="10" s="1"/>
  <c r="U319" i="3" l="1"/>
  <c r="Y319" i="3" s="1"/>
  <c r="L316" i="10" s="1"/>
  <c r="X319" i="3"/>
  <c r="T319" i="3"/>
  <c r="V319" i="3"/>
  <c r="Z319" i="3" s="1"/>
  <c r="M316" i="10" s="1"/>
  <c r="W319" i="3"/>
  <c r="R320" i="3"/>
  <c r="S320" i="3" s="1"/>
  <c r="AB320" i="3"/>
  <c r="O317" i="10" s="1"/>
  <c r="AI320" i="3"/>
  <c r="AJ320" i="3" s="1"/>
  <c r="AA320" i="3"/>
  <c r="N317" i="10" s="1"/>
  <c r="AC320" i="3"/>
  <c r="AD320" i="3" s="1"/>
  <c r="H317" i="10"/>
  <c r="Q320" i="3"/>
  <c r="K317" i="10" s="1"/>
  <c r="AO320" i="3"/>
  <c r="AP320" i="3" s="1"/>
  <c r="AM319" i="3"/>
  <c r="U316" i="10" s="1"/>
  <c r="AK319" i="3"/>
  <c r="AL319" i="3"/>
  <c r="AN319" i="3"/>
  <c r="V316" i="10" s="1"/>
  <c r="O321" i="3"/>
  <c r="K321" i="3"/>
  <c r="L321" i="3" s="1"/>
  <c r="E317" i="10"/>
  <c r="M320" i="3"/>
  <c r="F317" i="10" s="1"/>
  <c r="P320" i="3"/>
  <c r="J317" i="10" s="1"/>
  <c r="N320" i="3"/>
  <c r="G317" i="10" s="1"/>
  <c r="AW324" i="3"/>
  <c r="F325" i="3"/>
  <c r="G324" i="3"/>
  <c r="BB324" i="3"/>
  <c r="AU324" i="3"/>
  <c r="AV324" i="3" s="1"/>
  <c r="C321" i="10" s="1"/>
  <c r="H323" i="3"/>
  <c r="I323" i="3" s="1"/>
  <c r="D320" i="10"/>
  <c r="AH319" i="3"/>
  <c r="T316" i="10" s="1"/>
  <c r="AG319" i="3"/>
  <c r="S316" i="10" s="1"/>
  <c r="AE319" i="3"/>
  <c r="AF319" i="3"/>
  <c r="I320" i="10"/>
  <c r="AX323" i="3"/>
  <c r="P315" i="10"/>
  <c r="AZ318" i="3"/>
  <c r="R315" i="10" s="1"/>
  <c r="AY318" i="3"/>
  <c r="Q315" i="10" s="1"/>
  <c r="J322" i="3"/>
  <c r="AT319" i="3"/>
  <c r="X316" i="10" s="1"/>
  <c r="AS319" i="3"/>
  <c r="W316" i="10" s="1"/>
  <c r="AQ319" i="3"/>
  <c r="AR319" i="3"/>
  <c r="AN320" i="3" l="1"/>
  <c r="V317" i="10" s="1"/>
  <c r="AM320" i="3"/>
  <c r="U317" i="10" s="1"/>
  <c r="AK320" i="3"/>
  <c r="AL320" i="3"/>
  <c r="W320" i="3"/>
  <c r="T320" i="3"/>
  <c r="X320" i="3"/>
  <c r="U320" i="3"/>
  <c r="Y320" i="3" s="1"/>
  <c r="L317" i="10" s="1"/>
  <c r="V320" i="3"/>
  <c r="Z320" i="3" s="1"/>
  <c r="M317" i="10" s="1"/>
  <c r="AX324" i="3"/>
  <c r="I321" i="10"/>
  <c r="J323" i="3"/>
  <c r="AS320" i="3"/>
  <c r="W317" i="10" s="1"/>
  <c r="AQ320" i="3"/>
  <c r="AR320" i="3"/>
  <c r="AT320" i="3"/>
  <c r="X317" i="10" s="1"/>
  <c r="M321" i="3"/>
  <c r="F318" i="10" s="1"/>
  <c r="N321" i="3"/>
  <c r="G318" i="10" s="1"/>
  <c r="P321" i="3"/>
  <c r="J318" i="10" s="1"/>
  <c r="E318" i="10"/>
  <c r="AZ319" i="3"/>
  <c r="R316" i="10" s="1"/>
  <c r="AY319" i="3"/>
  <c r="Q316" i="10" s="1"/>
  <c r="P316" i="10"/>
  <c r="K322" i="3"/>
  <c r="L322" i="3" s="1"/>
  <c r="O322" i="3"/>
  <c r="D321" i="10"/>
  <c r="H324" i="3"/>
  <c r="I324" i="3" s="1"/>
  <c r="AC321" i="3"/>
  <c r="AD321" i="3" s="1"/>
  <c r="Q321" i="3"/>
  <c r="K318" i="10" s="1"/>
  <c r="AO321" i="3"/>
  <c r="AP321" i="3" s="1"/>
  <c r="H318" i="10"/>
  <c r="R321" i="3"/>
  <c r="S321" i="3" s="1"/>
  <c r="AB321" i="3"/>
  <c r="O318" i="10" s="1"/>
  <c r="AI321" i="3"/>
  <c r="AJ321" i="3" s="1"/>
  <c r="AA321" i="3"/>
  <c r="N318" i="10" s="1"/>
  <c r="AG320" i="3"/>
  <c r="S317" i="10" s="1"/>
  <c r="AE320" i="3"/>
  <c r="AF320" i="3"/>
  <c r="AH320" i="3"/>
  <c r="T317" i="10" s="1"/>
  <c r="F326" i="3"/>
  <c r="AW325" i="3"/>
  <c r="G325" i="3"/>
  <c r="BB325" i="3"/>
  <c r="AU325" i="3"/>
  <c r="AV325" i="3" s="1"/>
  <c r="C322" i="10" s="1"/>
  <c r="AS321" i="3" l="1"/>
  <c r="W318" i="10" s="1"/>
  <c r="AT321" i="3"/>
  <c r="X318" i="10" s="1"/>
  <c r="AQ321" i="3"/>
  <c r="AR321" i="3"/>
  <c r="AZ320" i="3"/>
  <c r="R317" i="10" s="1"/>
  <c r="AY320" i="3"/>
  <c r="Q317" i="10" s="1"/>
  <c r="P317" i="10"/>
  <c r="AH321" i="3"/>
  <c r="T318" i="10" s="1"/>
  <c r="AE321" i="3"/>
  <c r="AF321" i="3"/>
  <c r="AG321" i="3"/>
  <c r="S318" i="10" s="1"/>
  <c r="K323" i="3"/>
  <c r="L323" i="3" s="1"/>
  <c r="O323" i="3"/>
  <c r="H325" i="3"/>
  <c r="I325" i="3" s="1"/>
  <c r="D322" i="10"/>
  <c r="AK321" i="3"/>
  <c r="AL321" i="3"/>
  <c r="AN321" i="3"/>
  <c r="V318" i="10" s="1"/>
  <c r="AM321" i="3"/>
  <c r="U318" i="10" s="1"/>
  <c r="I322" i="10"/>
  <c r="AX325" i="3"/>
  <c r="AI322" i="3"/>
  <c r="AJ322" i="3" s="1"/>
  <c r="AA322" i="3"/>
  <c r="N319" i="10" s="1"/>
  <c r="AC322" i="3"/>
  <c r="AD322" i="3" s="1"/>
  <c r="H319" i="10"/>
  <c r="Q322" i="3"/>
  <c r="K319" i="10" s="1"/>
  <c r="AO322" i="3"/>
  <c r="AP322" i="3" s="1"/>
  <c r="R322" i="3"/>
  <c r="S322" i="3" s="1"/>
  <c r="AB322" i="3"/>
  <c r="O319" i="10" s="1"/>
  <c r="J324" i="3"/>
  <c r="AU326" i="3"/>
  <c r="AV326" i="3" s="1"/>
  <c r="C323" i="10" s="1"/>
  <c r="AW326" i="3"/>
  <c r="F327" i="3"/>
  <c r="G326" i="3"/>
  <c r="BB326" i="3"/>
  <c r="U321" i="3"/>
  <c r="Y321" i="3" s="1"/>
  <c r="L318" i="10" s="1"/>
  <c r="X321" i="3"/>
  <c r="T321" i="3"/>
  <c r="V321" i="3"/>
  <c r="Z321" i="3" s="1"/>
  <c r="M318" i="10" s="1"/>
  <c r="W321" i="3"/>
  <c r="E319" i="10"/>
  <c r="M322" i="3"/>
  <c r="F319" i="10" s="1"/>
  <c r="P322" i="3"/>
  <c r="J319" i="10" s="1"/>
  <c r="N322" i="3"/>
  <c r="G319" i="10" s="1"/>
  <c r="AE322" i="3" l="1"/>
  <c r="AF322" i="3"/>
  <c r="AH322" i="3"/>
  <c r="T319" i="10" s="1"/>
  <c r="AG322" i="3"/>
  <c r="S319" i="10" s="1"/>
  <c r="AZ321" i="3"/>
  <c r="R318" i="10" s="1"/>
  <c r="AY321" i="3"/>
  <c r="Q318" i="10" s="1"/>
  <c r="P318" i="10"/>
  <c r="O324" i="3"/>
  <c r="K324" i="3"/>
  <c r="L324" i="3" s="1"/>
  <c r="AL322" i="3"/>
  <c r="AN322" i="3"/>
  <c r="V319" i="10" s="1"/>
  <c r="AM322" i="3"/>
  <c r="U319" i="10" s="1"/>
  <c r="AK322" i="3"/>
  <c r="J325" i="3"/>
  <c r="AI323" i="3"/>
  <c r="AJ323" i="3" s="1"/>
  <c r="AA323" i="3"/>
  <c r="N320" i="10" s="1"/>
  <c r="AC323" i="3"/>
  <c r="AD323" i="3" s="1"/>
  <c r="Q323" i="3"/>
  <c r="K320" i="10" s="1"/>
  <c r="AO323" i="3"/>
  <c r="AP323" i="3" s="1"/>
  <c r="H320" i="10"/>
  <c r="R323" i="3"/>
  <c r="S323" i="3" s="1"/>
  <c r="AB323" i="3"/>
  <c r="O320" i="10" s="1"/>
  <c r="E320" i="10"/>
  <c r="M323" i="3"/>
  <c r="F320" i="10" s="1"/>
  <c r="N323" i="3"/>
  <c r="G320" i="10" s="1"/>
  <c r="P323" i="3"/>
  <c r="J320" i="10" s="1"/>
  <c r="H326" i="3"/>
  <c r="I326" i="3" s="1"/>
  <c r="D323" i="10"/>
  <c r="AR322" i="3"/>
  <c r="AT322" i="3"/>
  <c r="X319" i="10" s="1"/>
  <c r="AS322" i="3"/>
  <c r="W319" i="10" s="1"/>
  <c r="AQ322" i="3"/>
  <c r="AW327" i="3"/>
  <c r="G327" i="3"/>
  <c r="BB327" i="3"/>
  <c r="AU327" i="3"/>
  <c r="AV327" i="3" s="1"/>
  <c r="C324" i="10" s="1"/>
  <c r="F328" i="3"/>
  <c r="W322" i="3"/>
  <c r="T322" i="3"/>
  <c r="X322" i="3"/>
  <c r="V322" i="3"/>
  <c r="Z322" i="3" s="1"/>
  <c r="M319" i="10" s="1"/>
  <c r="U322" i="3"/>
  <c r="Y322" i="3" s="1"/>
  <c r="L319" i="10" s="1"/>
  <c r="AX326" i="3"/>
  <c r="I323" i="10"/>
  <c r="AN323" i="3" l="1"/>
  <c r="V320" i="10" s="1"/>
  <c r="AM323" i="3"/>
  <c r="U320" i="10" s="1"/>
  <c r="AK323" i="3"/>
  <c r="AL323" i="3"/>
  <c r="AI324" i="3"/>
  <c r="AJ324" i="3" s="1"/>
  <c r="R324" i="3"/>
  <c r="S324" i="3" s="1"/>
  <c r="AB324" i="3"/>
  <c r="O321" i="10" s="1"/>
  <c r="AO324" i="3"/>
  <c r="AP324" i="3" s="1"/>
  <c r="AA324" i="3"/>
  <c r="N321" i="10" s="1"/>
  <c r="AC324" i="3"/>
  <c r="AD324" i="3" s="1"/>
  <c r="H321" i="10"/>
  <c r="Q324" i="3"/>
  <c r="K321" i="10" s="1"/>
  <c r="O325" i="3"/>
  <c r="K325" i="3"/>
  <c r="L325" i="3" s="1"/>
  <c r="W323" i="3"/>
  <c r="T323" i="3"/>
  <c r="X323" i="3"/>
  <c r="U323" i="3"/>
  <c r="Y323" i="3" s="1"/>
  <c r="L320" i="10" s="1"/>
  <c r="V323" i="3"/>
  <c r="Z323" i="3" s="1"/>
  <c r="M320" i="10" s="1"/>
  <c r="J326" i="3"/>
  <c r="AQ323" i="3"/>
  <c r="AR323" i="3"/>
  <c r="AT323" i="3"/>
  <c r="X320" i="10" s="1"/>
  <c r="AS323" i="3"/>
  <c r="W320" i="10" s="1"/>
  <c r="AZ322" i="3"/>
  <c r="R319" i="10" s="1"/>
  <c r="AY322" i="3"/>
  <c r="Q319" i="10" s="1"/>
  <c r="P319" i="10"/>
  <c r="H327" i="3"/>
  <c r="I327" i="3" s="1"/>
  <c r="D324" i="10"/>
  <c r="AX327" i="3"/>
  <c r="I324" i="10"/>
  <c r="AE323" i="3"/>
  <c r="AF323" i="3"/>
  <c r="AH323" i="3"/>
  <c r="T320" i="10" s="1"/>
  <c r="AG323" i="3"/>
  <c r="S320" i="10" s="1"/>
  <c r="AW328" i="3"/>
  <c r="F329" i="3"/>
  <c r="G328" i="3"/>
  <c r="BB328" i="3"/>
  <c r="AU328" i="3"/>
  <c r="AV328" i="3" s="1"/>
  <c r="C325" i="10" s="1"/>
  <c r="E321" i="10"/>
  <c r="M324" i="3"/>
  <c r="F321" i="10" s="1"/>
  <c r="P324" i="3"/>
  <c r="J321" i="10" s="1"/>
  <c r="N324" i="3"/>
  <c r="G321" i="10" s="1"/>
  <c r="AR324" i="3" l="1"/>
  <c r="AT324" i="3"/>
  <c r="X321" i="10" s="1"/>
  <c r="AS324" i="3"/>
  <c r="W321" i="10" s="1"/>
  <c r="AQ324" i="3"/>
  <c r="P325" i="3"/>
  <c r="J322" i="10" s="1"/>
  <c r="E322" i="10"/>
  <c r="M325" i="3"/>
  <c r="F322" i="10" s="1"/>
  <c r="N325" i="3"/>
  <c r="G322" i="10" s="1"/>
  <c r="V324" i="3"/>
  <c r="Z324" i="3" s="1"/>
  <c r="M321" i="10" s="1"/>
  <c r="W324" i="3"/>
  <c r="T324" i="3"/>
  <c r="X324" i="3"/>
  <c r="U324" i="3"/>
  <c r="Y324" i="3" s="1"/>
  <c r="L321" i="10" s="1"/>
  <c r="AM324" i="3"/>
  <c r="U321" i="10" s="1"/>
  <c r="AK324" i="3"/>
  <c r="AL324" i="3"/>
  <c r="AN324" i="3"/>
  <c r="V321" i="10" s="1"/>
  <c r="AW329" i="3"/>
  <c r="F330" i="3"/>
  <c r="G329" i="3"/>
  <c r="BB329" i="3"/>
  <c r="AU329" i="3"/>
  <c r="AV329" i="3" s="1"/>
  <c r="C326" i="10" s="1"/>
  <c r="AC325" i="3"/>
  <c r="AD325" i="3" s="1"/>
  <c r="Q325" i="3"/>
  <c r="K322" i="10" s="1"/>
  <c r="AI325" i="3"/>
  <c r="AJ325" i="3" s="1"/>
  <c r="H322" i="10"/>
  <c r="R325" i="3"/>
  <c r="S325" i="3" s="1"/>
  <c r="AB325" i="3"/>
  <c r="O322" i="10" s="1"/>
  <c r="AO325" i="3"/>
  <c r="AP325" i="3" s="1"/>
  <c r="AA325" i="3"/>
  <c r="N322" i="10" s="1"/>
  <c r="AX328" i="3"/>
  <c r="I325" i="10"/>
  <c r="O326" i="3"/>
  <c r="K326" i="3"/>
  <c r="L326" i="3" s="1"/>
  <c r="H328" i="3"/>
  <c r="I328" i="3" s="1"/>
  <c r="D325" i="10"/>
  <c r="AE324" i="3"/>
  <c r="AF324" i="3"/>
  <c r="AH324" i="3"/>
  <c r="T321" i="10" s="1"/>
  <c r="AG324" i="3"/>
  <c r="S321" i="10" s="1"/>
  <c r="AZ323" i="3"/>
  <c r="R320" i="10" s="1"/>
  <c r="AY323" i="3"/>
  <c r="Q320" i="10" s="1"/>
  <c r="P320" i="10"/>
  <c r="J327" i="3"/>
  <c r="AG325" i="3" l="1"/>
  <c r="S322" i="10" s="1"/>
  <c r="AF325" i="3"/>
  <c r="AH325" i="3"/>
  <c r="T322" i="10" s="1"/>
  <c r="AE325" i="3"/>
  <c r="H329" i="3"/>
  <c r="I329" i="3" s="1"/>
  <c r="D326" i="10"/>
  <c r="AS325" i="3"/>
  <c r="W322" i="10" s="1"/>
  <c r="AQ325" i="3"/>
  <c r="AR325" i="3"/>
  <c r="AT325" i="3"/>
  <c r="X322" i="10" s="1"/>
  <c r="O327" i="3"/>
  <c r="K327" i="3"/>
  <c r="L327" i="3" s="1"/>
  <c r="J328" i="3"/>
  <c r="V325" i="3"/>
  <c r="Z325" i="3" s="1"/>
  <c r="M322" i="10" s="1"/>
  <c r="W325" i="3"/>
  <c r="U325" i="3"/>
  <c r="Y325" i="3" s="1"/>
  <c r="L322" i="10" s="1"/>
  <c r="X325" i="3"/>
  <c r="T325" i="3"/>
  <c r="AU330" i="3"/>
  <c r="AV330" i="3" s="1"/>
  <c r="C327" i="10" s="1"/>
  <c r="AW330" i="3"/>
  <c r="G330" i="3"/>
  <c r="F331" i="3"/>
  <c r="BB330" i="3"/>
  <c r="AZ324" i="3"/>
  <c r="R321" i="10" s="1"/>
  <c r="AY324" i="3"/>
  <c r="Q321" i="10" s="1"/>
  <c r="P321" i="10"/>
  <c r="P326" i="3"/>
  <c r="J323" i="10" s="1"/>
  <c r="N326" i="3"/>
  <c r="G323" i="10" s="1"/>
  <c r="E323" i="10"/>
  <c r="M326" i="3"/>
  <c r="F323" i="10" s="1"/>
  <c r="AX329" i="3"/>
  <c r="I326" i="10"/>
  <c r="AO326" i="3"/>
  <c r="AP326" i="3" s="1"/>
  <c r="AA326" i="3"/>
  <c r="N323" i="10" s="1"/>
  <c r="Q326" i="3"/>
  <c r="K323" i="10" s="1"/>
  <c r="AC326" i="3"/>
  <c r="AD326" i="3" s="1"/>
  <c r="AI326" i="3"/>
  <c r="AJ326" i="3" s="1"/>
  <c r="AB326" i="3"/>
  <c r="O323" i="10" s="1"/>
  <c r="H323" i="10"/>
  <c r="R326" i="3"/>
  <c r="S326" i="3" s="1"/>
  <c r="AM325" i="3"/>
  <c r="U322" i="10" s="1"/>
  <c r="AN325" i="3"/>
  <c r="V322" i="10" s="1"/>
  <c r="AK325" i="3"/>
  <c r="AL325" i="3"/>
  <c r="H330" i="3" l="1"/>
  <c r="I330" i="3" s="1"/>
  <c r="D327" i="10"/>
  <c r="J329" i="3"/>
  <c r="AN326" i="3"/>
  <c r="V323" i="10" s="1"/>
  <c r="AM326" i="3"/>
  <c r="U323" i="10" s="1"/>
  <c r="AK326" i="3"/>
  <c r="AL326" i="3"/>
  <c r="O328" i="3"/>
  <c r="K328" i="3"/>
  <c r="L328" i="3" s="1"/>
  <c r="P327" i="3"/>
  <c r="J324" i="10" s="1"/>
  <c r="N327" i="3"/>
  <c r="G324" i="10" s="1"/>
  <c r="E324" i="10"/>
  <c r="M327" i="3"/>
  <c r="F324" i="10" s="1"/>
  <c r="AG326" i="3"/>
  <c r="S323" i="10" s="1"/>
  <c r="AF326" i="3"/>
  <c r="AH326" i="3"/>
  <c r="T323" i="10" s="1"/>
  <c r="AE326" i="3"/>
  <c r="AZ325" i="3"/>
  <c r="R322" i="10" s="1"/>
  <c r="AY325" i="3"/>
  <c r="Q322" i="10" s="1"/>
  <c r="P322" i="10"/>
  <c r="AI327" i="3"/>
  <c r="AJ327" i="3" s="1"/>
  <c r="H324" i="10"/>
  <c r="R327" i="3"/>
  <c r="S327" i="3" s="1"/>
  <c r="AB327" i="3"/>
  <c r="O324" i="10" s="1"/>
  <c r="AO327" i="3"/>
  <c r="AP327" i="3" s="1"/>
  <c r="AA327" i="3"/>
  <c r="N324" i="10" s="1"/>
  <c r="AC327" i="3"/>
  <c r="AD327" i="3" s="1"/>
  <c r="Q327" i="3"/>
  <c r="K324" i="10" s="1"/>
  <c r="I327" i="10"/>
  <c r="AX330" i="3"/>
  <c r="AT326" i="3"/>
  <c r="X323" i="10" s="1"/>
  <c r="AS326" i="3"/>
  <c r="W323" i="10" s="1"/>
  <c r="AQ326" i="3"/>
  <c r="AR326" i="3"/>
  <c r="F332" i="3"/>
  <c r="AW331" i="3"/>
  <c r="G331" i="3"/>
  <c r="BB331" i="3"/>
  <c r="AU331" i="3"/>
  <c r="AV331" i="3" s="1"/>
  <c r="C328" i="10" s="1"/>
  <c r="T326" i="3"/>
  <c r="X326" i="3"/>
  <c r="U326" i="3"/>
  <c r="Y326" i="3" s="1"/>
  <c r="L323" i="10" s="1"/>
  <c r="V326" i="3"/>
  <c r="Z326" i="3" s="1"/>
  <c r="M323" i="10" s="1"/>
  <c r="W326" i="3"/>
  <c r="T327" i="3" l="1"/>
  <c r="V327" i="3"/>
  <c r="Z327" i="3" s="1"/>
  <c r="M324" i="10" s="1"/>
  <c r="W327" i="3"/>
  <c r="U327" i="3"/>
  <c r="Y327" i="3" s="1"/>
  <c r="L324" i="10" s="1"/>
  <c r="X327" i="3"/>
  <c r="D328" i="10"/>
  <c r="H331" i="3"/>
  <c r="I331" i="3" s="1"/>
  <c r="AX331" i="3"/>
  <c r="I328" i="10"/>
  <c r="AH327" i="3"/>
  <c r="T324" i="10" s="1"/>
  <c r="AG327" i="3"/>
  <c r="S324" i="10" s="1"/>
  <c r="AE327" i="3"/>
  <c r="AF327" i="3"/>
  <c r="AM327" i="3"/>
  <c r="U324" i="10" s="1"/>
  <c r="AK327" i="3"/>
  <c r="AL327" i="3"/>
  <c r="AN327" i="3"/>
  <c r="V324" i="10" s="1"/>
  <c r="K329" i="3"/>
  <c r="L329" i="3" s="1"/>
  <c r="O329" i="3"/>
  <c r="AU332" i="3"/>
  <c r="AV332" i="3" s="1"/>
  <c r="C329" i="10" s="1"/>
  <c r="AW332" i="3"/>
  <c r="F333" i="3"/>
  <c r="G332" i="3"/>
  <c r="BB332" i="3"/>
  <c r="AQ327" i="3"/>
  <c r="AR327" i="3"/>
  <c r="AT327" i="3"/>
  <c r="X324" i="10" s="1"/>
  <c r="AS327" i="3"/>
  <c r="W324" i="10" s="1"/>
  <c r="E325" i="10"/>
  <c r="M328" i="3"/>
  <c r="F325" i="10" s="1"/>
  <c r="P328" i="3"/>
  <c r="J325" i="10" s="1"/>
  <c r="N328" i="3"/>
  <c r="G325" i="10" s="1"/>
  <c r="AZ326" i="3"/>
  <c r="R323" i="10" s="1"/>
  <c r="AY326" i="3"/>
  <c r="Q323" i="10" s="1"/>
  <c r="P323" i="10"/>
  <c r="AO328" i="3"/>
  <c r="AP328" i="3" s="1"/>
  <c r="H325" i="10"/>
  <c r="Q328" i="3"/>
  <c r="K325" i="10" s="1"/>
  <c r="AC328" i="3"/>
  <c r="AD328" i="3" s="1"/>
  <c r="R328" i="3"/>
  <c r="S328" i="3" s="1"/>
  <c r="AB328" i="3"/>
  <c r="O325" i="10" s="1"/>
  <c r="AI328" i="3"/>
  <c r="AJ328" i="3" s="1"/>
  <c r="AA328" i="3"/>
  <c r="N325" i="10" s="1"/>
  <c r="J330" i="3"/>
  <c r="H332" i="3" l="1"/>
  <c r="I332" i="3" s="1"/>
  <c r="D329" i="10"/>
  <c r="J331" i="3"/>
  <c r="AW333" i="3"/>
  <c r="F334" i="3"/>
  <c r="G333" i="3"/>
  <c r="BB333" i="3"/>
  <c r="AU333" i="3"/>
  <c r="AV333" i="3" s="1"/>
  <c r="C330" i="10" s="1"/>
  <c r="V328" i="3"/>
  <c r="Z328" i="3" s="1"/>
  <c r="M325" i="10" s="1"/>
  <c r="W328" i="3"/>
  <c r="T328" i="3"/>
  <c r="X328" i="3"/>
  <c r="U328" i="3"/>
  <c r="Y328" i="3" s="1"/>
  <c r="L325" i="10" s="1"/>
  <c r="AX332" i="3"/>
  <c r="I329" i="10"/>
  <c r="AQ328" i="3"/>
  <c r="AR328" i="3"/>
  <c r="AT328" i="3"/>
  <c r="X325" i="10" s="1"/>
  <c r="AS328" i="3"/>
  <c r="W325" i="10" s="1"/>
  <c r="AO329" i="3"/>
  <c r="AP329" i="3" s="1"/>
  <c r="H326" i="10"/>
  <c r="AI329" i="3"/>
  <c r="AJ329" i="3" s="1"/>
  <c r="AB329" i="3"/>
  <c r="O326" i="10" s="1"/>
  <c r="R329" i="3"/>
  <c r="S329" i="3" s="1"/>
  <c r="AA329" i="3"/>
  <c r="N326" i="10" s="1"/>
  <c r="AC329" i="3"/>
  <c r="AD329" i="3" s="1"/>
  <c r="Q329" i="3"/>
  <c r="K326" i="10" s="1"/>
  <c r="AE328" i="3"/>
  <c r="AF328" i="3"/>
  <c r="AH328" i="3"/>
  <c r="T325" i="10" s="1"/>
  <c r="AG328" i="3"/>
  <c r="S325" i="10" s="1"/>
  <c r="O330" i="3"/>
  <c r="K330" i="3"/>
  <c r="L330" i="3" s="1"/>
  <c r="AM328" i="3"/>
  <c r="U325" i="10" s="1"/>
  <c r="AK328" i="3"/>
  <c r="AL328" i="3"/>
  <c r="AN328" i="3"/>
  <c r="V325" i="10" s="1"/>
  <c r="E326" i="10"/>
  <c r="M329" i="3"/>
  <c r="F326" i="10" s="1"/>
  <c r="N329" i="3"/>
  <c r="G326" i="10" s="1"/>
  <c r="P329" i="3"/>
  <c r="J326" i="10" s="1"/>
  <c r="P324" i="10"/>
  <c r="AZ327" i="3"/>
  <c r="R324" i="10" s="1"/>
  <c r="AY327" i="3"/>
  <c r="Q324" i="10" s="1"/>
  <c r="H333" i="3" l="1"/>
  <c r="I333" i="3" s="1"/>
  <c r="D330" i="10"/>
  <c r="AN329" i="3"/>
  <c r="V326" i="10" s="1"/>
  <c r="AM329" i="3"/>
  <c r="U326" i="10" s="1"/>
  <c r="AK329" i="3"/>
  <c r="AL329" i="3"/>
  <c r="F335" i="3"/>
  <c r="AW334" i="3"/>
  <c r="G334" i="3"/>
  <c r="BB334" i="3"/>
  <c r="AU334" i="3"/>
  <c r="AV334" i="3" s="1"/>
  <c r="C331" i="10" s="1"/>
  <c r="AX333" i="3"/>
  <c r="I330" i="10"/>
  <c r="P325" i="10"/>
  <c r="AZ328" i="3"/>
  <c r="R325" i="10" s="1"/>
  <c r="AY328" i="3"/>
  <c r="Q325" i="10" s="1"/>
  <c r="AS329" i="3"/>
  <c r="W326" i="10" s="1"/>
  <c r="AT329" i="3"/>
  <c r="X326" i="10" s="1"/>
  <c r="AQ329" i="3"/>
  <c r="AR329" i="3"/>
  <c r="AH329" i="3"/>
  <c r="T326" i="10" s="1"/>
  <c r="AE329" i="3"/>
  <c r="AF329" i="3"/>
  <c r="AG329" i="3"/>
  <c r="S326" i="10" s="1"/>
  <c r="O331" i="3"/>
  <c r="K331" i="3"/>
  <c r="L331" i="3" s="1"/>
  <c r="P330" i="3"/>
  <c r="J327" i="10" s="1"/>
  <c r="N330" i="3"/>
  <c r="G327" i="10" s="1"/>
  <c r="E327" i="10"/>
  <c r="M330" i="3"/>
  <c r="F327" i="10" s="1"/>
  <c r="AI330" i="3"/>
  <c r="AJ330" i="3" s="1"/>
  <c r="AA330" i="3"/>
  <c r="N327" i="10" s="1"/>
  <c r="AO330" i="3"/>
  <c r="AP330" i="3" s="1"/>
  <c r="H327" i="10"/>
  <c r="Q330" i="3"/>
  <c r="K327" i="10" s="1"/>
  <c r="AC330" i="3"/>
  <c r="AD330" i="3" s="1"/>
  <c r="R330" i="3"/>
  <c r="S330" i="3" s="1"/>
  <c r="AB330" i="3"/>
  <c r="O327" i="10" s="1"/>
  <c r="W329" i="3"/>
  <c r="T329" i="3"/>
  <c r="X329" i="3"/>
  <c r="U329" i="3"/>
  <c r="Y329" i="3" s="1"/>
  <c r="L326" i="10" s="1"/>
  <c r="V329" i="3"/>
  <c r="Z329" i="3" s="1"/>
  <c r="M326" i="10" s="1"/>
  <c r="J332" i="3"/>
  <c r="AX334" i="3" l="1"/>
  <c r="I331" i="10"/>
  <c r="AK330" i="3"/>
  <c r="AL330" i="3"/>
  <c r="AN330" i="3"/>
  <c r="V327" i="10" s="1"/>
  <c r="AM330" i="3"/>
  <c r="U327" i="10" s="1"/>
  <c r="F336" i="3"/>
  <c r="AW335" i="3"/>
  <c r="G335" i="3"/>
  <c r="BB335" i="3"/>
  <c r="AU335" i="3"/>
  <c r="AV335" i="3" s="1"/>
  <c r="C332" i="10" s="1"/>
  <c r="V330" i="3"/>
  <c r="Z330" i="3" s="1"/>
  <c r="M327" i="10" s="1"/>
  <c r="U330" i="3"/>
  <c r="Y330" i="3" s="1"/>
  <c r="L327" i="10" s="1"/>
  <c r="W330" i="3"/>
  <c r="T330" i="3"/>
  <c r="X330" i="3"/>
  <c r="AE330" i="3"/>
  <c r="AF330" i="3"/>
  <c r="AH330" i="3"/>
  <c r="T327" i="10" s="1"/>
  <c r="AG330" i="3"/>
  <c r="S327" i="10" s="1"/>
  <c r="P331" i="3"/>
  <c r="J328" i="10" s="1"/>
  <c r="E328" i="10"/>
  <c r="M331" i="3"/>
  <c r="F328" i="10" s="1"/>
  <c r="N331" i="3"/>
  <c r="G328" i="10" s="1"/>
  <c r="AZ329" i="3"/>
  <c r="R326" i="10" s="1"/>
  <c r="AY329" i="3"/>
  <c r="Q326" i="10" s="1"/>
  <c r="P326" i="10"/>
  <c r="K332" i="3"/>
  <c r="L332" i="3" s="1"/>
  <c r="O332" i="3"/>
  <c r="AT330" i="3"/>
  <c r="X327" i="10" s="1"/>
  <c r="AS330" i="3"/>
  <c r="W327" i="10" s="1"/>
  <c r="AQ330" i="3"/>
  <c r="AR330" i="3"/>
  <c r="AI331" i="3"/>
  <c r="AJ331" i="3" s="1"/>
  <c r="AA331" i="3"/>
  <c r="N328" i="10" s="1"/>
  <c r="AC331" i="3"/>
  <c r="AD331" i="3" s="1"/>
  <c r="Q331" i="3"/>
  <c r="K328" i="10" s="1"/>
  <c r="AO331" i="3"/>
  <c r="AP331" i="3" s="1"/>
  <c r="H328" i="10"/>
  <c r="R331" i="3"/>
  <c r="S331" i="3" s="1"/>
  <c r="AB331" i="3"/>
  <c r="O328" i="10" s="1"/>
  <c r="D331" i="10"/>
  <c r="H334" i="3"/>
  <c r="I334" i="3" s="1"/>
  <c r="J333" i="3"/>
  <c r="AX335" i="3" l="1"/>
  <c r="I332" i="10"/>
  <c r="P327" i="10"/>
  <c r="AZ330" i="3"/>
  <c r="R327" i="10" s="1"/>
  <c r="AY330" i="3"/>
  <c r="Q327" i="10" s="1"/>
  <c r="BB336" i="3"/>
  <c r="AU336" i="3"/>
  <c r="AV336" i="3" s="1"/>
  <c r="C333" i="10" s="1"/>
  <c r="AW336" i="3"/>
  <c r="F337" i="3"/>
  <c r="G336" i="3"/>
  <c r="AT331" i="3"/>
  <c r="X328" i="10" s="1"/>
  <c r="AS331" i="3"/>
  <c r="W328" i="10" s="1"/>
  <c r="AQ331" i="3"/>
  <c r="AR331" i="3"/>
  <c r="W331" i="3"/>
  <c r="T331" i="3"/>
  <c r="X331" i="3"/>
  <c r="U331" i="3"/>
  <c r="Y331" i="3" s="1"/>
  <c r="L328" i="10" s="1"/>
  <c r="V331" i="3"/>
  <c r="Z331" i="3" s="1"/>
  <c r="M328" i="10" s="1"/>
  <c r="AO332" i="3"/>
  <c r="AP332" i="3" s="1"/>
  <c r="AA332" i="3"/>
  <c r="N329" i="10" s="1"/>
  <c r="AC332" i="3"/>
  <c r="AD332" i="3" s="1"/>
  <c r="H329" i="10"/>
  <c r="Q332" i="3"/>
  <c r="K329" i="10" s="1"/>
  <c r="AI332" i="3"/>
  <c r="AJ332" i="3" s="1"/>
  <c r="R332" i="3"/>
  <c r="S332" i="3" s="1"/>
  <c r="AB332" i="3"/>
  <c r="O329" i="10" s="1"/>
  <c r="E329" i="10"/>
  <c r="M332" i="3"/>
  <c r="F329" i="10" s="1"/>
  <c r="P332" i="3"/>
  <c r="J329" i="10" s="1"/>
  <c r="N332" i="3"/>
  <c r="G329" i="10" s="1"/>
  <c r="AG331" i="3"/>
  <c r="S328" i="10" s="1"/>
  <c r="AE331" i="3"/>
  <c r="AF331" i="3"/>
  <c r="AH331" i="3"/>
  <c r="T328" i="10" s="1"/>
  <c r="O333" i="3"/>
  <c r="K333" i="3"/>
  <c r="L333" i="3" s="1"/>
  <c r="AN331" i="3"/>
  <c r="V328" i="10" s="1"/>
  <c r="AM331" i="3"/>
  <c r="U328" i="10" s="1"/>
  <c r="AK331" i="3"/>
  <c r="AL331" i="3"/>
  <c r="J334" i="3"/>
  <c r="H335" i="3"/>
  <c r="I335" i="3" s="1"/>
  <c r="D332" i="10"/>
  <c r="I333" i="10" l="1"/>
  <c r="AX336" i="3"/>
  <c r="AG332" i="3"/>
  <c r="S329" i="10" s="1"/>
  <c r="AE332" i="3"/>
  <c r="AF332" i="3"/>
  <c r="AH332" i="3"/>
  <c r="T329" i="10" s="1"/>
  <c r="AQ332" i="3"/>
  <c r="AR332" i="3"/>
  <c r="AT332" i="3"/>
  <c r="X329" i="10" s="1"/>
  <c r="AS332" i="3"/>
  <c r="W329" i="10" s="1"/>
  <c r="P333" i="3"/>
  <c r="J330" i="10" s="1"/>
  <c r="E330" i="10"/>
  <c r="M333" i="3"/>
  <c r="F330" i="10" s="1"/>
  <c r="N333" i="3"/>
  <c r="G330" i="10" s="1"/>
  <c r="AO333" i="3"/>
  <c r="AP333" i="3" s="1"/>
  <c r="AA333" i="3"/>
  <c r="N330" i="10" s="1"/>
  <c r="AC333" i="3"/>
  <c r="AD333" i="3" s="1"/>
  <c r="Q333" i="3"/>
  <c r="K330" i="10" s="1"/>
  <c r="AI333" i="3"/>
  <c r="AJ333" i="3" s="1"/>
  <c r="H330" i="10"/>
  <c r="R333" i="3"/>
  <c r="S333" i="3" s="1"/>
  <c r="AB333" i="3"/>
  <c r="O330" i="10" s="1"/>
  <c r="W332" i="3"/>
  <c r="T332" i="3"/>
  <c r="X332" i="3"/>
  <c r="U332" i="3"/>
  <c r="Y332" i="3" s="1"/>
  <c r="L329" i="10" s="1"/>
  <c r="V332" i="3"/>
  <c r="Z332" i="3" s="1"/>
  <c r="M329" i="10" s="1"/>
  <c r="H336" i="3"/>
  <c r="I336" i="3" s="1"/>
  <c r="D333" i="10"/>
  <c r="AZ331" i="3"/>
  <c r="R328" i="10" s="1"/>
  <c r="AY331" i="3"/>
  <c r="Q328" i="10" s="1"/>
  <c r="P328" i="10"/>
  <c r="J335" i="3"/>
  <c r="O334" i="3"/>
  <c r="K334" i="3"/>
  <c r="L334" i="3" s="1"/>
  <c r="AK332" i="3"/>
  <c r="AL332" i="3"/>
  <c r="AN332" i="3"/>
  <c r="V329" i="10" s="1"/>
  <c r="AM332" i="3"/>
  <c r="U329" i="10" s="1"/>
  <c r="AW337" i="3"/>
  <c r="F338" i="3"/>
  <c r="G337" i="3"/>
  <c r="BB337" i="3"/>
  <c r="AU337" i="3"/>
  <c r="AV337" i="3" s="1"/>
  <c r="C334" i="10" s="1"/>
  <c r="P329" i="10" l="1"/>
  <c r="AZ332" i="3"/>
  <c r="R329" i="10" s="1"/>
  <c r="AY332" i="3"/>
  <c r="Q329" i="10" s="1"/>
  <c r="AT333" i="3"/>
  <c r="X330" i="10" s="1"/>
  <c r="AS333" i="3"/>
  <c r="W330" i="10" s="1"/>
  <c r="AQ333" i="3"/>
  <c r="AR333" i="3"/>
  <c r="W333" i="3"/>
  <c r="T333" i="3"/>
  <c r="X333" i="3"/>
  <c r="U333" i="3"/>
  <c r="Y333" i="3" s="1"/>
  <c r="L330" i="10" s="1"/>
  <c r="V333" i="3"/>
  <c r="Z333" i="3" s="1"/>
  <c r="M330" i="10" s="1"/>
  <c r="J336" i="3"/>
  <c r="AM333" i="3"/>
  <c r="U330" i="10" s="1"/>
  <c r="AN333" i="3"/>
  <c r="V330" i="10" s="1"/>
  <c r="AK333" i="3"/>
  <c r="AL333" i="3"/>
  <c r="N334" i="3"/>
  <c r="G331" i="10" s="1"/>
  <c r="E331" i="10"/>
  <c r="M334" i="3"/>
  <c r="F331" i="10" s="1"/>
  <c r="P334" i="3"/>
  <c r="J331" i="10" s="1"/>
  <c r="D334" i="10"/>
  <c r="H337" i="3"/>
  <c r="I337" i="3" s="1"/>
  <c r="AO334" i="3"/>
  <c r="AP334" i="3" s="1"/>
  <c r="AA334" i="3"/>
  <c r="N331" i="10" s="1"/>
  <c r="AC334" i="3"/>
  <c r="AD334" i="3" s="1"/>
  <c r="H331" i="10"/>
  <c r="Q334" i="3"/>
  <c r="K331" i="10" s="1"/>
  <c r="AI334" i="3"/>
  <c r="AJ334" i="3" s="1"/>
  <c r="R334" i="3"/>
  <c r="S334" i="3" s="1"/>
  <c r="AB334" i="3"/>
  <c r="O331" i="10" s="1"/>
  <c r="BB338" i="3"/>
  <c r="AU338" i="3"/>
  <c r="AV338" i="3" s="1"/>
  <c r="C335" i="10" s="1"/>
  <c r="F339" i="3"/>
  <c r="AW338" i="3"/>
  <c r="G338" i="3"/>
  <c r="O335" i="3"/>
  <c r="K335" i="3"/>
  <c r="L335" i="3" s="1"/>
  <c r="AX337" i="3"/>
  <c r="I334" i="10"/>
  <c r="AG333" i="3"/>
  <c r="S330" i="10" s="1"/>
  <c r="AE333" i="3"/>
  <c r="AF333" i="3"/>
  <c r="AH333" i="3"/>
  <c r="T330" i="10" s="1"/>
  <c r="J337" i="3" l="1"/>
  <c r="T334" i="3"/>
  <c r="X334" i="3"/>
  <c r="U334" i="3"/>
  <c r="Y334" i="3" s="1"/>
  <c r="L331" i="10" s="1"/>
  <c r="V334" i="3"/>
  <c r="Z334" i="3" s="1"/>
  <c r="M331" i="10" s="1"/>
  <c r="W334" i="3"/>
  <c r="AL334" i="3"/>
  <c r="AN334" i="3"/>
  <c r="V331" i="10" s="1"/>
  <c r="AM334" i="3"/>
  <c r="U331" i="10" s="1"/>
  <c r="AK334" i="3"/>
  <c r="O336" i="3"/>
  <c r="K336" i="3"/>
  <c r="L336" i="3" s="1"/>
  <c r="H338" i="3"/>
  <c r="I338" i="3" s="1"/>
  <c r="D335" i="10"/>
  <c r="AX338" i="3"/>
  <c r="I335" i="10"/>
  <c r="F340" i="3"/>
  <c r="AW339" i="3"/>
  <c r="G339" i="3"/>
  <c r="BB339" i="3"/>
  <c r="AU339" i="3"/>
  <c r="AV339" i="3" s="1"/>
  <c r="C336" i="10" s="1"/>
  <c r="N335" i="3"/>
  <c r="G332" i="10" s="1"/>
  <c r="P335" i="3"/>
  <c r="J332" i="10" s="1"/>
  <c r="E332" i="10"/>
  <c r="M335" i="3"/>
  <c r="F332" i="10" s="1"/>
  <c r="AI335" i="3"/>
  <c r="AJ335" i="3" s="1"/>
  <c r="H332" i="10"/>
  <c r="R335" i="3"/>
  <c r="S335" i="3" s="1"/>
  <c r="AB335" i="3"/>
  <c r="O332" i="10" s="1"/>
  <c r="AO335" i="3"/>
  <c r="AP335" i="3" s="1"/>
  <c r="AA335" i="3"/>
  <c r="N332" i="10" s="1"/>
  <c r="AC335" i="3"/>
  <c r="AD335" i="3" s="1"/>
  <c r="Q335" i="3"/>
  <c r="K332" i="10" s="1"/>
  <c r="AE334" i="3"/>
  <c r="AF334" i="3"/>
  <c r="AH334" i="3"/>
  <c r="T331" i="10" s="1"/>
  <c r="AG334" i="3"/>
  <c r="S331" i="10" s="1"/>
  <c r="AT334" i="3"/>
  <c r="X331" i="10" s="1"/>
  <c r="AS334" i="3"/>
  <c r="W331" i="10" s="1"/>
  <c r="AQ334" i="3"/>
  <c r="AR334" i="3"/>
  <c r="AZ333" i="3"/>
  <c r="R330" i="10" s="1"/>
  <c r="AY333" i="3"/>
  <c r="Q330" i="10" s="1"/>
  <c r="P330" i="10"/>
  <c r="AR335" i="3" l="1"/>
  <c r="AT335" i="3"/>
  <c r="X332" i="10" s="1"/>
  <c r="AS335" i="3"/>
  <c r="W332" i="10" s="1"/>
  <c r="AQ335" i="3"/>
  <c r="D336" i="10"/>
  <c r="H339" i="3"/>
  <c r="I339" i="3" s="1"/>
  <c r="R336" i="3"/>
  <c r="S336" i="3" s="1"/>
  <c r="AB336" i="3"/>
  <c r="O333" i="10" s="1"/>
  <c r="AI336" i="3"/>
  <c r="AJ336" i="3" s="1"/>
  <c r="AA336" i="3"/>
  <c r="N333" i="10" s="1"/>
  <c r="AO336" i="3"/>
  <c r="AP336" i="3" s="1"/>
  <c r="H333" i="10"/>
  <c r="Q336" i="3"/>
  <c r="K333" i="10" s="1"/>
  <c r="AC336" i="3"/>
  <c r="AD336" i="3" s="1"/>
  <c r="J338" i="3"/>
  <c r="N336" i="3"/>
  <c r="G333" i="10" s="1"/>
  <c r="E333" i="10"/>
  <c r="M336" i="3"/>
  <c r="F333" i="10" s="1"/>
  <c r="P336" i="3"/>
  <c r="J333" i="10" s="1"/>
  <c r="AX339" i="3"/>
  <c r="I336" i="10"/>
  <c r="AY334" i="3"/>
  <c r="Q331" i="10" s="1"/>
  <c r="P331" i="10"/>
  <c r="AZ334" i="3"/>
  <c r="R331" i="10" s="1"/>
  <c r="AN335" i="3"/>
  <c r="V332" i="10" s="1"/>
  <c r="AM335" i="3"/>
  <c r="U332" i="10" s="1"/>
  <c r="AK335" i="3"/>
  <c r="AL335" i="3"/>
  <c r="G340" i="3"/>
  <c r="BB340" i="3"/>
  <c r="AU340" i="3"/>
  <c r="AV340" i="3" s="1"/>
  <c r="C337" i="10" s="1"/>
  <c r="AW340" i="3"/>
  <c r="F341" i="3"/>
  <c r="T335" i="3"/>
  <c r="V335" i="3"/>
  <c r="Z335" i="3" s="1"/>
  <c r="M332" i="10" s="1"/>
  <c r="W335" i="3"/>
  <c r="U335" i="3"/>
  <c r="Y335" i="3" s="1"/>
  <c r="L332" i="10" s="1"/>
  <c r="X335" i="3"/>
  <c r="AH335" i="3"/>
  <c r="T332" i="10" s="1"/>
  <c r="AG335" i="3"/>
  <c r="S332" i="10" s="1"/>
  <c r="AE335" i="3"/>
  <c r="AF335" i="3"/>
  <c r="K337" i="3"/>
  <c r="L337" i="3" s="1"/>
  <c r="O337" i="3"/>
  <c r="V336" i="3" l="1"/>
  <c r="Z336" i="3" s="1"/>
  <c r="M333" i="10" s="1"/>
  <c r="W336" i="3"/>
  <c r="T336" i="3"/>
  <c r="X336" i="3"/>
  <c r="U336" i="3"/>
  <c r="Y336" i="3" s="1"/>
  <c r="L333" i="10" s="1"/>
  <c r="AH336" i="3"/>
  <c r="T333" i="10" s="1"/>
  <c r="AG336" i="3"/>
  <c r="S333" i="10" s="1"/>
  <c r="AF336" i="3"/>
  <c r="AE336" i="3"/>
  <c r="J339" i="3"/>
  <c r="K338" i="3"/>
  <c r="L338" i="3" s="1"/>
  <c r="O338" i="3"/>
  <c r="H340" i="3"/>
  <c r="I340" i="3" s="1"/>
  <c r="D337" i="10"/>
  <c r="N337" i="3"/>
  <c r="G334" i="10" s="1"/>
  <c r="P337" i="3"/>
  <c r="J334" i="10" s="1"/>
  <c r="E334" i="10"/>
  <c r="M337" i="3"/>
  <c r="F334" i="10" s="1"/>
  <c r="AR336" i="3"/>
  <c r="AT336" i="3"/>
  <c r="X333" i="10" s="1"/>
  <c r="AS336" i="3"/>
  <c r="W333" i="10" s="1"/>
  <c r="AQ336" i="3"/>
  <c r="AZ335" i="3"/>
  <c r="R332" i="10" s="1"/>
  <c r="AY335" i="3"/>
  <c r="Q332" i="10" s="1"/>
  <c r="P332" i="10"/>
  <c r="G341" i="3"/>
  <c r="BB341" i="3"/>
  <c r="AU341" i="3"/>
  <c r="AV341" i="3" s="1"/>
  <c r="C338" i="10" s="1"/>
  <c r="AW341" i="3"/>
  <c r="F342" i="3"/>
  <c r="AO337" i="3"/>
  <c r="AP337" i="3" s="1"/>
  <c r="Q337" i="3"/>
  <c r="K334" i="10" s="1"/>
  <c r="AC337" i="3"/>
  <c r="AD337" i="3" s="1"/>
  <c r="H334" i="10"/>
  <c r="R337" i="3"/>
  <c r="S337" i="3" s="1"/>
  <c r="AB337" i="3"/>
  <c r="O334" i="10" s="1"/>
  <c r="AI337" i="3"/>
  <c r="AJ337" i="3" s="1"/>
  <c r="AA337" i="3"/>
  <c r="N334" i="10" s="1"/>
  <c r="AX340" i="3"/>
  <c r="I337" i="10"/>
  <c r="AK336" i="3"/>
  <c r="AL336" i="3"/>
  <c r="AN336" i="3"/>
  <c r="V333" i="10" s="1"/>
  <c r="AM336" i="3"/>
  <c r="U333" i="10" s="1"/>
  <c r="AU342" i="3" l="1"/>
  <c r="AV342" i="3" s="1"/>
  <c r="C339" i="10" s="1"/>
  <c r="AW342" i="3"/>
  <c r="F343" i="3"/>
  <c r="G342" i="3"/>
  <c r="BB342" i="3"/>
  <c r="AX341" i="3"/>
  <c r="I338" i="10"/>
  <c r="J340" i="3"/>
  <c r="AN337" i="3"/>
  <c r="V334" i="10" s="1"/>
  <c r="AM337" i="3"/>
  <c r="U334" i="10" s="1"/>
  <c r="AL337" i="3"/>
  <c r="AK337" i="3"/>
  <c r="P338" i="3"/>
  <c r="J335" i="10" s="1"/>
  <c r="N338" i="3"/>
  <c r="G335" i="10" s="1"/>
  <c r="E335" i="10"/>
  <c r="M338" i="3"/>
  <c r="F335" i="10" s="1"/>
  <c r="AO338" i="3"/>
  <c r="AP338" i="3" s="1"/>
  <c r="R338" i="3"/>
  <c r="S338" i="3" s="1"/>
  <c r="AB338" i="3"/>
  <c r="O335" i="10" s="1"/>
  <c r="AI338" i="3"/>
  <c r="AJ338" i="3" s="1"/>
  <c r="AA338" i="3"/>
  <c r="N335" i="10" s="1"/>
  <c r="AC338" i="3"/>
  <c r="AD338" i="3" s="1"/>
  <c r="H335" i="10"/>
  <c r="Q338" i="3"/>
  <c r="K335" i="10" s="1"/>
  <c r="K339" i="3"/>
  <c r="L339" i="3" s="1"/>
  <c r="O339" i="3"/>
  <c r="P333" i="10"/>
  <c r="AZ336" i="3"/>
  <c r="R333" i="10" s="1"/>
  <c r="AY336" i="3"/>
  <c r="Q333" i="10" s="1"/>
  <c r="AR337" i="3"/>
  <c r="AS337" i="3"/>
  <c r="W334" i="10" s="1"/>
  <c r="AT337" i="3"/>
  <c r="X334" i="10" s="1"/>
  <c r="AQ337" i="3"/>
  <c r="H341" i="3"/>
  <c r="I341" i="3" s="1"/>
  <c r="D338" i="10"/>
  <c r="AG337" i="3"/>
  <c r="S334" i="10" s="1"/>
  <c r="AH337" i="3"/>
  <c r="T334" i="10" s="1"/>
  <c r="AE337" i="3"/>
  <c r="AF337" i="3"/>
  <c r="V337" i="3"/>
  <c r="Z337" i="3" s="1"/>
  <c r="M334" i="10" s="1"/>
  <c r="W337" i="3"/>
  <c r="T337" i="3"/>
  <c r="X337" i="3"/>
  <c r="U337" i="3"/>
  <c r="Y337" i="3" s="1"/>
  <c r="L334" i="10" s="1"/>
  <c r="AE338" i="3" l="1"/>
  <c r="AH338" i="3"/>
  <c r="T335" i="10" s="1"/>
  <c r="AG338" i="3"/>
  <c r="S335" i="10" s="1"/>
  <c r="AF338" i="3"/>
  <c r="AN338" i="3"/>
  <c r="V335" i="10" s="1"/>
  <c r="AM338" i="3"/>
  <c r="U335" i="10" s="1"/>
  <c r="AL338" i="3"/>
  <c r="AK338" i="3"/>
  <c r="H342" i="3"/>
  <c r="I342" i="3" s="1"/>
  <c r="D339" i="10"/>
  <c r="AZ337" i="3"/>
  <c r="R334" i="10" s="1"/>
  <c r="AY337" i="3"/>
  <c r="Q334" i="10" s="1"/>
  <c r="P334" i="10"/>
  <c r="J341" i="3"/>
  <c r="AC339" i="3"/>
  <c r="AD339" i="3" s="1"/>
  <c r="H336" i="10"/>
  <c r="R339" i="3"/>
  <c r="S339" i="3" s="1"/>
  <c r="AB339" i="3"/>
  <c r="O336" i="10" s="1"/>
  <c r="AI339" i="3"/>
  <c r="AJ339" i="3" s="1"/>
  <c r="AA339" i="3"/>
  <c r="N336" i="10" s="1"/>
  <c r="AO339" i="3"/>
  <c r="AP339" i="3" s="1"/>
  <c r="Q339" i="3"/>
  <c r="K336" i="10" s="1"/>
  <c r="T338" i="3"/>
  <c r="X338" i="3"/>
  <c r="U338" i="3"/>
  <c r="Y338" i="3" s="1"/>
  <c r="L335" i="10" s="1"/>
  <c r="V338" i="3"/>
  <c r="Z338" i="3" s="1"/>
  <c r="M335" i="10" s="1"/>
  <c r="W338" i="3"/>
  <c r="AW343" i="3"/>
  <c r="G343" i="3"/>
  <c r="BB343" i="3"/>
  <c r="AU343" i="3"/>
  <c r="AV343" i="3" s="1"/>
  <c r="C340" i="10" s="1"/>
  <c r="F344" i="3"/>
  <c r="E336" i="10"/>
  <c r="M339" i="3"/>
  <c r="F336" i="10" s="1"/>
  <c r="N339" i="3"/>
  <c r="G336" i="10" s="1"/>
  <c r="P339" i="3"/>
  <c r="J336" i="10" s="1"/>
  <c r="AQ338" i="3"/>
  <c r="AR338" i="3"/>
  <c r="AT338" i="3"/>
  <c r="X335" i="10" s="1"/>
  <c r="AS338" i="3"/>
  <c r="W335" i="10" s="1"/>
  <c r="AX342" i="3"/>
  <c r="I339" i="10"/>
  <c r="O340" i="3"/>
  <c r="K340" i="3"/>
  <c r="L340" i="3" s="1"/>
  <c r="AG339" i="3" l="1"/>
  <c r="S336" i="10" s="1"/>
  <c r="AE339" i="3"/>
  <c r="AF339" i="3"/>
  <c r="AH339" i="3"/>
  <c r="T336" i="10" s="1"/>
  <c r="K341" i="3"/>
  <c r="L341" i="3" s="1"/>
  <c r="O341" i="3"/>
  <c r="AT339" i="3"/>
  <c r="X336" i="10" s="1"/>
  <c r="AS339" i="3"/>
  <c r="W336" i="10" s="1"/>
  <c r="AQ339" i="3"/>
  <c r="AR339" i="3"/>
  <c r="AX343" i="3"/>
  <c r="I340" i="10"/>
  <c r="H343" i="3"/>
  <c r="I343" i="3" s="1"/>
  <c r="D340" i="10"/>
  <c r="AM339" i="3"/>
  <c r="U336" i="10" s="1"/>
  <c r="AL339" i="3"/>
  <c r="AK339" i="3"/>
  <c r="AN339" i="3"/>
  <c r="V336" i="10" s="1"/>
  <c r="N340" i="3"/>
  <c r="G337" i="10" s="1"/>
  <c r="E337" i="10"/>
  <c r="M340" i="3"/>
  <c r="F337" i="10" s="1"/>
  <c r="P340" i="3"/>
  <c r="J337" i="10" s="1"/>
  <c r="R340" i="3"/>
  <c r="S340" i="3" s="1"/>
  <c r="H337" i="10"/>
  <c r="Q340" i="3"/>
  <c r="K337" i="10" s="1"/>
  <c r="AI340" i="3"/>
  <c r="AJ340" i="3" s="1"/>
  <c r="AO340" i="3"/>
  <c r="AP340" i="3" s="1"/>
  <c r="AB340" i="3"/>
  <c r="O337" i="10" s="1"/>
  <c r="AC340" i="3"/>
  <c r="AD340" i="3" s="1"/>
  <c r="AA340" i="3"/>
  <c r="N337" i="10" s="1"/>
  <c r="V339" i="3"/>
  <c r="Z339" i="3" s="1"/>
  <c r="M336" i="10" s="1"/>
  <c r="W339" i="3"/>
  <c r="T339" i="3"/>
  <c r="X339" i="3"/>
  <c r="U339" i="3"/>
  <c r="Y339" i="3" s="1"/>
  <c r="L336" i="10" s="1"/>
  <c r="P335" i="10"/>
  <c r="AZ338" i="3"/>
  <c r="R335" i="10" s="1"/>
  <c r="AY338" i="3"/>
  <c r="Q335" i="10" s="1"/>
  <c r="BB344" i="3"/>
  <c r="AU344" i="3"/>
  <c r="AV344" i="3" s="1"/>
  <c r="C341" i="10" s="1"/>
  <c r="AW344" i="3"/>
  <c r="F345" i="3"/>
  <c r="G344" i="3"/>
  <c r="J342" i="3"/>
  <c r="U340" i="3" l="1"/>
  <c r="Y340" i="3" s="1"/>
  <c r="L337" i="10" s="1"/>
  <c r="V340" i="3"/>
  <c r="Z340" i="3" s="1"/>
  <c r="M337" i="10" s="1"/>
  <c r="W340" i="3"/>
  <c r="T340" i="3"/>
  <c r="X340" i="3"/>
  <c r="R341" i="3"/>
  <c r="S341" i="3" s="1"/>
  <c r="AB341" i="3"/>
  <c r="O338" i="10" s="1"/>
  <c r="AO341" i="3"/>
  <c r="AP341" i="3" s="1"/>
  <c r="AA341" i="3"/>
  <c r="N338" i="10" s="1"/>
  <c r="AC341" i="3"/>
  <c r="AD341" i="3" s="1"/>
  <c r="Q341" i="3"/>
  <c r="K338" i="10" s="1"/>
  <c r="AI341" i="3"/>
  <c r="AJ341" i="3" s="1"/>
  <c r="H338" i="10"/>
  <c r="AG340" i="3"/>
  <c r="S337" i="10" s="1"/>
  <c r="AF340" i="3"/>
  <c r="AE340" i="3"/>
  <c r="AH340" i="3"/>
  <c r="T337" i="10" s="1"/>
  <c r="J343" i="3"/>
  <c r="M341" i="3"/>
  <c r="F338" i="10" s="1"/>
  <c r="N341" i="3"/>
  <c r="G338" i="10" s="1"/>
  <c r="P341" i="3"/>
  <c r="J338" i="10" s="1"/>
  <c r="E338" i="10"/>
  <c r="O342" i="3"/>
  <c r="K342" i="3"/>
  <c r="L342" i="3" s="1"/>
  <c r="AQ340" i="3"/>
  <c r="AR340" i="3"/>
  <c r="AT340" i="3"/>
  <c r="X337" i="10" s="1"/>
  <c r="AS340" i="3"/>
  <c r="W337" i="10" s="1"/>
  <c r="BB345" i="3"/>
  <c r="AU345" i="3"/>
  <c r="AV345" i="3" s="1"/>
  <c r="C342" i="10" s="1"/>
  <c r="AW345" i="3"/>
  <c r="F346" i="3"/>
  <c r="G345" i="3"/>
  <c r="AL340" i="3"/>
  <c r="AK340" i="3"/>
  <c r="AN340" i="3"/>
  <c r="V337" i="10" s="1"/>
  <c r="AM340" i="3"/>
  <c r="U337" i="10" s="1"/>
  <c r="H344" i="3"/>
  <c r="I344" i="3" s="1"/>
  <c r="D341" i="10"/>
  <c r="AX344" i="3"/>
  <c r="I341" i="10"/>
  <c r="AZ339" i="3"/>
  <c r="R336" i="10" s="1"/>
  <c r="AY339" i="3"/>
  <c r="Q336" i="10" s="1"/>
  <c r="P336" i="10"/>
  <c r="AS341" i="3" l="1"/>
  <c r="W338" i="10" s="1"/>
  <c r="AQ341" i="3"/>
  <c r="AR341" i="3"/>
  <c r="AT341" i="3"/>
  <c r="X338" i="10" s="1"/>
  <c r="AX345" i="3"/>
  <c r="I342" i="10"/>
  <c r="T341" i="3"/>
  <c r="V341" i="3"/>
  <c r="Z341" i="3" s="1"/>
  <c r="M338" i="10" s="1"/>
  <c r="W341" i="3"/>
  <c r="U341" i="3"/>
  <c r="Y341" i="3" s="1"/>
  <c r="L338" i="10" s="1"/>
  <c r="X341" i="3"/>
  <c r="J344" i="3"/>
  <c r="AM341" i="3"/>
  <c r="U338" i="10" s="1"/>
  <c r="AN341" i="3"/>
  <c r="V338" i="10" s="1"/>
  <c r="AK341" i="3"/>
  <c r="AL341" i="3"/>
  <c r="P337" i="10"/>
  <c r="AZ340" i="3"/>
  <c r="R337" i="10" s="1"/>
  <c r="AY340" i="3"/>
  <c r="Q337" i="10" s="1"/>
  <c r="O343" i="3"/>
  <c r="K343" i="3"/>
  <c r="L343" i="3" s="1"/>
  <c r="R342" i="3"/>
  <c r="S342" i="3" s="1"/>
  <c r="AB342" i="3"/>
  <c r="O339" i="10" s="1"/>
  <c r="AO342" i="3"/>
  <c r="AP342" i="3" s="1"/>
  <c r="AA342" i="3"/>
  <c r="N339" i="10" s="1"/>
  <c r="AC342" i="3"/>
  <c r="AD342" i="3" s="1"/>
  <c r="H339" i="10"/>
  <c r="Q342" i="3"/>
  <c r="K339" i="10" s="1"/>
  <c r="AI342" i="3"/>
  <c r="AJ342" i="3" s="1"/>
  <c r="H345" i="3"/>
  <c r="I345" i="3" s="1"/>
  <c r="D342" i="10"/>
  <c r="AH341" i="3"/>
  <c r="T338" i="10" s="1"/>
  <c r="AG341" i="3"/>
  <c r="S338" i="10" s="1"/>
  <c r="AE341" i="3"/>
  <c r="AF341" i="3"/>
  <c r="AW346" i="3"/>
  <c r="F347" i="3"/>
  <c r="G346" i="3"/>
  <c r="BB346" i="3"/>
  <c r="AU346" i="3"/>
  <c r="AV346" i="3" s="1"/>
  <c r="C343" i="10" s="1"/>
  <c r="P342" i="3"/>
  <c r="J339" i="10" s="1"/>
  <c r="N342" i="3"/>
  <c r="G339" i="10" s="1"/>
  <c r="E339" i="10"/>
  <c r="M342" i="3"/>
  <c r="F339" i="10" s="1"/>
  <c r="J345" i="3" l="1"/>
  <c r="AZ341" i="3"/>
  <c r="R338" i="10" s="1"/>
  <c r="AY341" i="3"/>
  <c r="Q338" i="10" s="1"/>
  <c r="P338" i="10"/>
  <c r="P343" i="3"/>
  <c r="J340" i="10" s="1"/>
  <c r="E340" i="10"/>
  <c r="M343" i="3"/>
  <c r="F340" i="10" s="1"/>
  <c r="N343" i="3"/>
  <c r="G340" i="10" s="1"/>
  <c r="H346" i="3"/>
  <c r="I346" i="3" s="1"/>
  <c r="D343" i="10"/>
  <c r="AX346" i="3"/>
  <c r="I343" i="10"/>
  <c r="AF342" i="3"/>
  <c r="AE342" i="3"/>
  <c r="AH342" i="3"/>
  <c r="T339" i="10" s="1"/>
  <c r="AG342" i="3"/>
  <c r="S339" i="10" s="1"/>
  <c r="U342" i="3"/>
  <c r="Y342" i="3" s="1"/>
  <c r="L339" i="10" s="1"/>
  <c r="V342" i="3"/>
  <c r="Z342" i="3" s="1"/>
  <c r="M339" i="10" s="1"/>
  <c r="W342" i="3"/>
  <c r="T342" i="3"/>
  <c r="X342" i="3"/>
  <c r="AW347" i="3"/>
  <c r="F348" i="3"/>
  <c r="G347" i="3"/>
  <c r="BB347" i="3"/>
  <c r="AU347" i="3"/>
  <c r="AV347" i="3" s="1"/>
  <c r="C344" i="10" s="1"/>
  <c r="R343" i="3"/>
  <c r="S343" i="3" s="1"/>
  <c r="AB343" i="3"/>
  <c r="O340" i="10" s="1"/>
  <c r="AO343" i="3"/>
  <c r="AP343" i="3" s="1"/>
  <c r="AA343" i="3"/>
  <c r="N340" i="10" s="1"/>
  <c r="AC343" i="3"/>
  <c r="AD343" i="3" s="1"/>
  <c r="Q343" i="3"/>
  <c r="K340" i="10" s="1"/>
  <c r="AI343" i="3"/>
  <c r="AJ343" i="3" s="1"/>
  <c r="H340" i="10"/>
  <c r="AK342" i="3"/>
  <c r="AL342" i="3"/>
  <c r="AN342" i="3"/>
  <c r="V339" i="10" s="1"/>
  <c r="AM342" i="3"/>
  <c r="U339" i="10" s="1"/>
  <c r="O344" i="3"/>
  <c r="K344" i="3"/>
  <c r="L344" i="3" s="1"/>
  <c r="AT342" i="3"/>
  <c r="X339" i="10" s="1"/>
  <c r="AS342" i="3"/>
  <c r="W339" i="10" s="1"/>
  <c r="AQ342" i="3"/>
  <c r="AR342" i="3"/>
  <c r="AU348" i="3" l="1"/>
  <c r="AV348" i="3" s="1"/>
  <c r="C345" i="10" s="1"/>
  <c r="AW348" i="3"/>
  <c r="F349" i="3"/>
  <c r="G348" i="3"/>
  <c r="BB348" i="3"/>
  <c r="AX347" i="3"/>
  <c r="I344" i="10"/>
  <c r="AS343" i="3"/>
  <c r="W340" i="10" s="1"/>
  <c r="AQ343" i="3"/>
  <c r="AR343" i="3"/>
  <c r="AT343" i="3"/>
  <c r="X340" i="10" s="1"/>
  <c r="AZ342" i="3"/>
  <c r="R339" i="10" s="1"/>
  <c r="AY342" i="3"/>
  <c r="Q339" i="10" s="1"/>
  <c r="P339" i="10"/>
  <c r="AI344" i="3"/>
  <c r="AJ344" i="3" s="1"/>
  <c r="AA344" i="3"/>
  <c r="N341" i="10" s="1"/>
  <c r="AO344" i="3"/>
  <c r="AP344" i="3" s="1"/>
  <c r="H341" i="10"/>
  <c r="Q344" i="3"/>
  <c r="K341" i="10" s="1"/>
  <c r="AC344" i="3"/>
  <c r="AD344" i="3" s="1"/>
  <c r="R344" i="3"/>
  <c r="S344" i="3" s="1"/>
  <c r="AB344" i="3"/>
  <c r="O341" i="10" s="1"/>
  <c r="AG343" i="3"/>
  <c r="S340" i="10" s="1"/>
  <c r="AE343" i="3"/>
  <c r="AF343" i="3"/>
  <c r="AH343" i="3"/>
  <c r="T340" i="10" s="1"/>
  <c r="J346" i="3"/>
  <c r="W343" i="3"/>
  <c r="T343" i="3"/>
  <c r="X343" i="3"/>
  <c r="U343" i="3"/>
  <c r="Y343" i="3" s="1"/>
  <c r="L340" i="10" s="1"/>
  <c r="V343" i="3"/>
  <c r="Z343" i="3" s="1"/>
  <c r="M340" i="10" s="1"/>
  <c r="AL343" i="3"/>
  <c r="AK343" i="3"/>
  <c r="AN343" i="3"/>
  <c r="V340" i="10" s="1"/>
  <c r="AM343" i="3"/>
  <c r="U340" i="10" s="1"/>
  <c r="N344" i="3"/>
  <c r="G341" i="10" s="1"/>
  <c r="M344" i="3"/>
  <c r="F341" i="10" s="1"/>
  <c r="E341" i="10"/>
  <c r="P344" i="3"/>
  <c r="J341" i="10" s="1"/>
  <c r="H347" i="3"/>
  <c r="I347" i="3" s="1"/>
  <c r="D344" i="10"/>
  <c r="K345" i="3"/>
  <c r="L345" i="3" s="1"/>
  <c r="O345" i="3"/>
  <c r="AN344" i="3" l="1"/>
  <c r="V341" i="10" s="1"/>
  <c r="AM344" i="3"/>
  <c r="U341" i="10" s="1"/>
  <c r="AK344" i="3"/>
  <c r="AL344" i="3"/>
  <c r="D345" i="10"/>
  <c r="H348" i="3"/>
  <c r="I348" i="3" s="1"/>
  <c r="V344" i="3"/>
  <c r="Z344" i="3" s="1"/>
  <c r="M341" i="10" s="1"/>
  <c r="W344" i="3"/>
  <c r="T344" i="3"/>
  <c r="X344" i="3"/>
  <c r="U344" i="3"/>
  <c r="Y344" i="3" s="1"/>
  <c r="L341" i="10" s="1"/>
  <c r="AE344" i="3"/>
  <c r="AF344" i="3"/>
  <c r="AG344" i="3"/>
  <c r="S341" i="10" s="1"/>
  <c r="AH344" i="3"/>
  <c r="T341" i="10" s="1"/>
  <c r="O346" i="3"/>
  <c r="K346" i="3"/>
  <c r="L346" i="3" s="1"/>
  <c r="AW349" i="3"/>
  <c r="F350" i="3"/>
  <c r="G349" i="3"/>
  <c r="BB349" i="3"/>
  <c r="AU349" i="3"/>
  <c r="AV349" i="3" s="1"/>
  <c r="C346" i="10" s="1"/>
  <c r="AY343" i="3"/>
  <c r="Q340" i="10" s="1"/>
  <c r="P340" i="10"/>
  <c r="AZ343" i="3"/>
  <c r="R340" i="10" s="1"/>
  <c r="J347" i="3"/>
  <c r="AX348" i="3"/>
  <c r="I345" i="10"/>
  <c r="R345" i="3"/>
  <c r="S345" i="3" s="1"/>
  <c r="AB345" i="3"/>
  <c r="O342" i="10" s="1"/>
  <c r="AI345" i="3"/>
  <c r="AJ345" i="3" s="1"/>
  <c r="AA345" i="3"/>
  <c r="N342" i="10" s="1"/>
  <c r="AC345" i="3"/>
  <c r="AD345" i="3" s="1"/>
  <c r="Q345" i="3"/>
  <c r="K342" i="10" s="1"/>
  <c r="AO345" i="3"/>
  <c r="AP345" i="3" s="1"/>
  <c r="H342" i="10"/>
  <c r="P345" i="3"/>
  <c r="J342" i="10" s="1"/>
  <c r="E342" i="10"/>
  <c r="M345" i="3"/>
  <c r="F342" i="10" s="1"/>
  <c r="N345" i="3"/>
  <c r="G342" i="10" s="1"/>
  <c r="AT344" i="3"/>
  <c r="X341" i="10" s="1"/>
  <c r="AS344" i="3"/>
  <c r="W341" i="10" s="1"/>
  <c r="AQ344" i="3"/>
  <c r="AR344" i="3"/>
  <c r="AN345" i="3" l="1"/>
  <c r="V342" i="10" s="1"/>
  <c r="AM345" i="3"/>
  <c r="U342" i="10" s="1"/>
  <c r="AK345" i="3"/>
  <c r="AL345" i="3"/>
  <c r="AI346" i="3"/>
  <c r="AJ346" i="3" s="1"/>
  <c r="AA346" i="3"/>
  <c r="N343" i="10" s="1"/>
  <c r="AO346" i="3"/>
  <c r="AP346" i="3" s="1"/>
  <c r="H343" i="10"/>
  <c r="Q346" i="3"/>
  <c r="K343" i="10" s="1"/>
  <c r="AC346" i="3"/>
  <c r="AD346" i="3" s="1"/>
  <c r="R346" i="3"/>
  <c r="S346" i="3" s="1"/>
  <c r="AB346" i="3"/>
  <c r="O343" i="10" s="1"/>
  <c r="J348" i="3"/>
  <c r="H349" i="3"/>
  <c r="I349" i="3" s="1"/>
  <c r="D346" i="10"/>
  <c r="O347" i="3"/>
  <c r="K347" i="3"/>
  <c r="L347" i="3" s="1"/>
  <c r="AW350" i="3"/>
  <c r="F351" i="3"/>
  <c r="G350" i="3"/>
  <c r="BB350" i="3"/>
  <c r="AU350" i="3"/>
  <c r="AV350" i="3" s="1"/>
  <c r="C347" i="10" s="1"/>
  <c r="T345" i="3"/>
  <c r="V345" i="3"/>
  <c r="Z345" i="3" s="1"/>
  <c r="M342" i="10" s="1"/>
  <c r="W345" i="3"/>
  <c r="U345" i="3"/>
  <c r="Y345" i="3" s="1"/>
  <c r="L342" i="10" s="1"/>
  <c r="X345" i="3"/>
  <c r="I346" i="10"/>
  <c r="AX349" i="3"/>
  <c r="AT345" i="3"/>
  <c r="X342" i="10" s="1"/>
  <c r="AQ345" i="3"/>
  <c r="AR345" i="3"/>
  <c r="AS345" i="3"/>
  <c r="W342" i="10" s="1"/>
  <c r="AG345" i="3"/>
  <c r="S342" i="10" s="1"/>
  <c r="AH345" i="3"/>
  <c r="T342" i="10" s="1"/>
  <c r="AE345" i="3"/>
  <c r="AF345" i="3"/>
  <c r="P346" i="3"/>
  <c r="J343" i="10" s="1"/>
  <c r="N346" i="3"/>
  <c r="G343" i="10" s="1"/>
  <c r="M346" i="3"/>
  <c r="F343" i="10" s="1"/>
  <c r="E343" i="10"/>
  <c r="AZ344" i="3"/>
  <c r="R341" i="10" s="1"/>
  <c r="AY344" i="3"/>
  <c r="Q341" i="10" s="1"/>
  <c r="P341" i="10"/>
  <c r="AZ345" i="3" l="1"/>
  <c r="R342" i="10" s="1"/>
  <c r="AY345" i="3"/>
  <c r="Q342" i="10" s="1"/>
  <c r="P342" i="10"/>
  <c r="J349" i="3"/>
  <c r="AQ346" i="3"/>
  <c r="AR346" i="3"/>
  <c r="AT346" i="3"/>
  <c r="X343" i="10" s="1"/>
  <c r="AS346" i="3"/>
  <c r="W343" i="10" s="1"/>
  <c r="O348" i="3"/>
  <c r="K348" i="3"/>
  <c r="L348" i="3" s="1"/>
  <c r="H350" i="3"/>
  <c r="I350" i="3" s="1"/>
  <c r="D347" i="10"/>
  <c r="AM346" i="3"/>
  <c r="U343" i="10" s="1"/>
  <c r="AK346" i="3"/>
  <c r="AL346" i="3"/>
  <c r="AN346" i="3"/>
  <c r="V343" i="10" s="1"/>
  <c r="AX350" i="3"/>
  <c r="I347" i="10"/>
  <c r="V346" i="3"/>
  <c r="Z346" i="3" s="1"/>
  <c r="M343" i="10" s="1"/>
  <c r="W346" i="3"/>
  <c r="T346" i="3"/>
  <c r="X346" i="3"/>
  <c r="U346" i="3"/>
  <c r="Y346" i="3" s="1"/>
  <c r="L343" i="10" s="1"/>
  <c r="AU351" i="3"/>
  <c r="AV351" i="3" s="1"/>
  <c r="C348" i="10" s="1"/>
  <c r="AW351" i="3"/>
  <c r="F352" i="3"/>
  <c r="G351" i="3"/>
  <c r="BB351" i="3"/>
  <c r="M347" i="3"/>
  <c r="F344" i="10" s="1"/>
  <c r="N347" i="3"/>
  <c r="G344" i="10" s="1"/>
  <c r="P347" i="3"/>
  <c r="J344" i="10" s="1"/>
  <c r="E344" i="10"/>
  <c r="AG346" i="3"/>
  <c r="S343" i="10" s="1"/>
  <c r="AE346" i="3"/>
  <c r="AF346" i="3"/>
  <c r="AH346" i="3"/>
  <c r="T343" i="10" s="1"/>
  <c r="AO347" i="3"/>
  <c r="AP347" i="3" s="1"/>
  <c r="Q347" i="3"/>
  <c r="K344" i="10" s="1"/>
  <c r="AC347" i="3"/>
  <c r="AD347" i="3" s="1"/>
  <c r="H344" i="10"/>
  <c r="R347" i="3"/>
  <c r="S347" i="3" s="1"/>
  <c r="AB347" i="3"/>
  <c r="O344" i="10" s="1"/>
  <c r="AI347" i="3"/>
  <c r="AJ347" i="3" s="1"/>
  <c r="AA347" i="3"/>
  <c r="N344" i="10" s="1"/>
  <c r="AE347" i="3" l="1"/>
  <c r="AF347" i="3"/>
  <c r="AH347" i="3"/>
  <c r="T344" i="10" s="1"/>
  <c r="AG347" i="3"/>
  <c r="S344" i="10" s="1"/>
  <c r="AS347" i="3"/>
  <c r="W344" i="10" s="1"/>
  <c r="AQ347" i="3"/>
  <c r="AR347" i="3"/>
  <c r="AT347" i="3"/>
  <c r="X344" i="10" s="1"/>
  <c r="AZ346" i="3"/>
  <c r="R343" i="10" s="1"/>
  <c r="AY346" i="3"/>
  <c r="Q343" i="10" s="1"/>
  <c r="P343" i="10"/>
  <c r="J350" i="3"/>
  <c r="O349" i="3"/>
  <c r="K349" i="3"/>
  <c r="L349" i="3" s="1"/>
  <c r="AW352" i="3"/>
  <c r="F353" i="3"/>
  <c r="G352" i="3"/>
  <c r="BB352" i="3"/>
  <c r="AU352" i="3"/>
  <c r="AV352" i="3" s="1"/>
  <c r="C349" i="10" s="1"/>
  <c r="N348" i="3"/>
  <c r="G345" i="10" s="1"/>
  <c r="M348" i="3"/>
  <c r="F345" i="10" s="1"/>
  <c r="E345" i="10"/>
  <c r="P348" i="3"/>
  <c r="J345" i="10" s="1"/>
  <c r="AM347" i="3"/>
  <c r="U344" i="10" s="1"/>
  <c r="AK347" i="3"/>
  <c r="AL347" i="3"/>
  <c r="AN347" i="3"/>
  <c r="V344" i="10" s="1"/>
  <c r="U347" i="3"/>
  <c r="Y347" i="3" s="1"/>
  <c r="L344" i="10" s="1"/>
  <c r="V347" i="3"/>
  <c r="Z347" i="3" s="1"/>
  <c r="M344" i="10" s="1"/>
  <c r="W347" i="3"/>
  <c r="T347" i="3"/>
  <c r="X347" i="3"/>
  <c r="AC348" i="3"/>
  <c r="AD348" i="3" s="1"/>
  <c r="H345" i="10"/>
  <c r="Q348" i="3"/>
  <c r="K345" i="10" s="1"/>
  <c r="AI348" i="3"/>
  <c r="AJ348" i="3" s="1"/>
  <c r="R348" i="3"/>
  <c r="S348" i="3" s="1"/>
  <c r="AB348" i="3"/>
  <c r="O345" i="10" s="1"/>
  <c r="AO348" i="3"/>
  <c r="AP348" i="3" s="1"/>
  <c r="AA348" i="3"/>
  <c r="N345" i="10" s="1"/>
  <c r="H351" i="3"/>
  <c r="I351" i="3" s="1"/>
  <c r="D348" i="10"/>
  <c r="I348" i="10"/>
  <c r="AX351" i="3"/>
  <c r="AX352" i="3" l="1"/>
  <c r="I349" i="10"/>
  <c r="M349" i="3"/>
  <c r="F346" i="10" s="1"/>
  <c r="N349" i="3"/>
  <c r="G346" i="10" s="1"/>
  <c r="P349" i="3"/>
  <c r="J346" i="10" s="1"/>
  <c r="E346" i="10"/>
  <c r="AI349" i="3"/>
  <c r="AJ349" i="3" s="1"/>
  <c r="H346" i="10"/>
  <c r="R349" i="3"/>
  <c r="S349" i="3" s="1"/>
  <c r="AB349" i="3"/>
  <c r="O346" i="10" s="1"/>
  <c r="AO349" i="3"/>
  <c r="AP349" i="3" s="1"/>
  <c r="AA349" i="3"/>
  <c r="N346" i="10" s="1"/>
  <c r="AC349" i="3"/>
  <c r="AD349" i="3" s="1"/>
  <c r="Q349" i="3"/>
  <c r="K346" i="10" s="1"/>
  <c r="P344" i="10"/>
  <c r="AZ347" i="3"/>
  <c r="R344" i="10" s="1"/>
  <c r="AY347" i="3"/>
  <c r="Q344" i="10" s="1"/>
  <c r="K350" i="3"/>
  <c r="L350" i="3" s="1"/>
  <c r="O350" i="3"/>
  <c r="V348" i="3"/>
  <c r="Z348" i="3" s="1"/>
  <c r="M345" i="10" s="1"/>
  <c r="W348" i="3"/>
  <c r="T348" i="3"/>
  <c r="X348" i="3"/>
  <c r="U348" i="3"/>
  <c r="Y348" i="3" s="1"/>
  <c r="L345" i="10" s="1"/>
  <c r="J351" i="3"/>
  <c r="H352" i="3"/>
  <c r="I352" i="3" s="1"/>
  <c r="D349" i="10"/>
  <c r="AS348" i="3"/>
  <c r="W345" i="10" s="1"/>
  <c r="AQ348" i="3"/>
  <c r="AR348" i="3"/>
  <c r="AT348" i="3"/>
  <c r="X345" i="10" s="1"/>
  <c r="AM348" i="3"/>
  <c r="U345" i="10" s="1"/>
  <c r="AN348" i="3"/>
  <c r="V345" i="10" s="1"/>
  <c r="AK348" i="3"/>
  <c r="AL348" i="3"/>
  <c r="AE348" i="3"/>
  <c r="AF348" i="3"/>
  <c r="AH348" i="3"/>
  <c r="T345" i="10" s="1"/>
  <c r="AG348" i="3"/>
  <c r="S345" i="10" s="1"/>
  <c r="BB353" i="3"/>
  <c r="AU353" i="3"/>
  <c r="AV353" i="3" s="1"/>
  <c r="C350" i="10" s="1"/>
  <c r="AW353" i="3"/>
  <c r="F354" i="3"/>
  <c r="G353" i="3"/>
  <c r="AK349" i="3" l="1"/>
  <c r="AL349" i="3"/>
  <c r="AM349" i="3"/>
  <c r="U346" i="10" s="1"/>
  <c r="AN349" i="3"/>
  <c r="V346" i="10" s="1"/>
  <c r="AZ348" i="3"/>
  <c r="R345" i="10" s="1"/>
  <c r="AY348" i="3"/>
  <c r="Q345" i="10" s="1"/>
  <c r="P345" i="10"/>
  <c r="H353" i="3"/>
  <c r="I353" i="3" s="1"/>
  <c r="D350" i="10"/>
  <c r="AE349" i="3"/>
  <c r="AF349" i="3"/>
  <c r="AH349" i="3"/>
  <c r="T346" i="10" s="1"/>
  <c r="AG349" i="3"/>
  <c r="S346" i="10" s="1"/>
  <c r="AX353" i="3"/>
  <c r="I350" i="10"/>
  <c r="J352" i="3"/>
  <c r="AC350" i="3"/>
  <c r="AD350" i="3" s="1"/>
  <c r="H347" i="10"/>
  <c r="Q350" i="3"/>
  <c r="K347" i="10" s="1"/>
  <c r="AI350" i="3"/>
  <c r="AJ350" i="3" s="1"/>
  <c r="R350" i="3"/>
  <c r="S350" i="3" s="1"/>
  <c r="AB350" i="3"/>
  <c r="O347" i="10" s="1"/>
  <c r="AO350" i="3"/>
  <c r="AP350" i="3" s="1"/>
  <c r="AA350" i="3"/>
  <c r="N347" i="10" s="1"/>
  <c r="AR349" i="3"/>
  <c r="AT349" i="3"/>
  <c r="X346" i="10" s="1"/>
  <c r="AS349" i="3"/>
  <c r="W346" i="10" s="1"/>
  <c r="AQ349" i="3"/>
  <c r="AW354" i="3"/>
  <c r="F355" i="3"/>
  <c r="G354" i="3"/>
  <c r="BB354" i="3"/>
  <c r="AU354" i="3"/>
  <c r="AV354" i="3" s="1"/>
  <c r="C351" i="10" s="1"/>
  <c r="M350" i="3"/>
  <c r="F347" i="10" s="1"/>
  <c r="E347" i="10"/>
  <c r="P350" i="3"/>
  <c r="J347" i="10" s="1"/>
  <c r="N350" i="3"/>
  <c r="G347" i="10" s="1"/>
  <c r="O351" i="3"/>
  <c r="K351" i="3"/>
  <c r="L351" i="3" s="1"/>
  <c r="U349" i="3"/>
  <c r="Y349" i="3" s="1"/>
  <c r="L346" i="10" s="1"/>
  <c r="V349" i="3"/>
  <c r="Z349" i="3" s="1"/>
  <c r="M346" i="10" s="1"/>
  <c r="W349" i="3"/>
  <c r="T349" i="3"/>
  <c r="X349" i="3"/>
  <c r="AT350" i="3" l="1"/>
  <c r="X347" i="10" s="1"/>
  <c r="AS350" i="3"/>
  <c r="W347" i="10" s="1"/>
  <c r="AQ350" i="3"/>
  <c r="AR350" i="3"/>
  <c r="J353" i="3"/>
  <c r="O352" i="3"/>
  <c r="K352" i="3"/>
  <c r="L352" i="3" s="1"/>
  <c r="BB355" i="3"/>
  <c r="AU355" i="3"/>
  <c r="AV355" i="3" s="1"/>
  <c r="C352" i="10" s="1"/>
  <c r="AW355" i="3"/>
  <c r="F356" i="3"/>
  <c r="G355" i="3"/>
  <c r="T350" i="3"/>
  <c r="X350" i="3"/>
  <c r="U350" i="3"/>
  <c r="Y350" i="3" s="1"/>
  <c r="L347" i="10" s="1"/>
  <c r="V350" i="3"/>
  <c r="Z350" i="3" s="1"/>
  <c r="M347" i="10" s="1"/>
  <c r="W350" i="3"/>
  <c r="AK350" i="3"/>
  <c r="AL350" i="3"/>
  <c r="AN350" i="3"/>
  <c r="V347" i="10" s="1"/>
  <c r="AM350" i="3"/>
  <c r="U347" i="10" s="1"/>
  <c r="AO351" i="3"/>
  <c r="AP351" i="3" s="1"/>
  <c r="AA351" i="3"/>
  <c r="N348" i="10" s="1"/>
  <c r="AC351" i="3"/>
  <c r="AD351" i="3" s="1"/>
  <c r="Q351" i="3"/>
  <c r="K348" i="10" s="1"/>
  <c r="AI351" i="3"/>
  <c r="AJ351" i="3" s="1"/>
  <c r="H348" i="10"/>
  <c r="R351" i="3"/>
  <c r="S351" i="3" s="1"/>
  <c r="AB351" i="3"/>
  <c r="O348" i="10" s="1"/>
  <c r="N351" i="3"/>
  <c r="G348" i="10" s="1"/>
  <c r="P351" i="3"/>
  <c r="J348" i="10" s="1"/>
  <c r="E348" i="10"/>
  <c r="M351" i="3"/>
  <c r="F348" i="10" s="1"/>
  <c r="P346" i="10"/>
  <c r="AZ349" i="3"/>
  <c r="R346" i="10" s="1"/>
  <c r="AY349" i="3"/>
  <c r="Q346" i="10" s="1"/>
  <c r="AX354" i="3"/>
  <c r="I351" i="10"/>
  <c r="AH350" i="3"/>
  <c r="T347" i="10" s="1"/>
  <c r="AG350" i="3"/>
  <c r="S347" i="10" s="1"/>
  <c r="AE350" i="3"/>
  <c r="AF350" i="3"/>
  <c r="H354" i="3"/>
  <c r="I354" i="3" s="1"/>
  <c r="D351" i="10"/>
  <c r="P352" i="3" l="1"/>
  <c r="J349" i="10" s="1"/>
  <c r="N352" i="3"/>
  <c r="G349" i="10" s="1"/>
  <c r="M352" i="3"/>
  <c r="F349" i="10" s="1"/>
  <c r="E349" i="10"/>
  <c r="AS351" i="3"/>
  <c r="W348" i="10" s="1"/>
  <c r="AQ351" i="3"/>
  <c r="AR351" i="3"/>
  <c r="AT351" i="3"/>
  <c r="X348" i="10" s="1"/>
  <c r="AO352" i="3"/>
  <c r="AP352" i="3" s="1"/>
  <c r="AA352" i="3"/>
  <c r="N349" i="10" s="1"/>
  <c r="AC352" i="3"/>
  <c r="AD352" i="3" s="1"/>
  <c r="H349" i="10"/>
  <c r="Q352" i="3"/>
  <c r="K349" i="10" s="1"/>
  <c r="R352" i="3"/>
  <c r="S352" i="3" s="1"/>
  <c r="AI352" i="3"/>
  <c r="AJ352" i="3" s="1"/>
  <c r="AB352" i="3"/>
  <c r="O349" i="10" s="1"/>
  <c r="AY350" i="3"/>
  <c r="Q347" i="10" s="1"/>
  <c r="P347" i="10"/>
  <c r="AZ350" i="3"/>
  <c r="R347" i="10" s="1"/>
  <c r="O353" i="3"/>
  <c r="K353" i="3"/>
  <c r="L353" i="3" s="1"/>
  <c r="T351" i="3"/>
  <c r="V351" i="3"/>
  <c r="Z351" i="3" s="1"/>
  <c r="M348" i="10" s="1"/>
  <c r="W351" i="3"/>
  <c r="U351" i="3"/>
  <c r="Y351" i="3" s="1"/>
  <c r="L348" i="10" s="1"/>
  <c r="X351" i="3"/>
  <c r="H355" i="3"/>
  <c r="I355" i="3" s="1"/>
  <c r="D352" i="10"/>
  <c r="F357" i="3"/>
  <c r="G356" i="3"/>
  <c r="BB356" i="3"/>
  <c r="AU356" i="3"/>
  <c r="AV356" i="3" s="1"/>
  <c r="C353" i="10" s="1"/>
  <c r="AW356" i="3"/>
  <c r="AN351" i="3"/>
  <c r="V348" i="10" s="1"/>
  <c r="AM351" i="3"/>
  <c r="U348" i="10" s="1"/>
  <c r="AK351" i="3"/>
  <c r="AL351" i="3"/>
  <c r="AX355" i="3"/>
  <c r="I352" i="10"/>
  <c r="J354" i="3"/>
  <c r="AH351" i="3"/>
  <c r="T348" i="10" s="1"/>
  <c r="AE351" i="3"/>
  <c r="AF351" i="3"/>
  <c r="AG351" i="3"/>
  <c r="S348" i="10" s="1"/>
  <c r="AM352" i="3" l="1"/>
  <c r="U349" i="10" s="1"/>
  <c r="AK352" i="3"/>
  <c r="AL352" i="3"/>
  <c r="AN352" i="3"/>
  <c r="V349" i="10" s="1"/>
  <c r="V352" i="3"/>
  <c r="Z352" i="3" s="1"/>
  <c r="M349" i="10" s="1"/>
  <c r="W352" i="3"/>
  <c r="T352" i="3"/>
  <c r="X352" i="3"/>
  <c r="U352" i="3"/>
  <c r="Y352" i="3" s="1"/>
  <c r="L349" i="10" s="1"/>
  <c r="H356" i="3"/>
  <c r="I356" i="3" s="1"/>
  <c r="D353" i="10"/>
  <c r="AU357" i="3"/>
  <c r="AV357" i="3" s="1"/>
  <c r="C354" i="10" s="1"/>
  <c r="AW357" i="3"/>
  <c r="F358" i="3"/>
  <c r="G357" i="3"/>
  <c r="BB357" i="3"/>
  <c r="M353" i="3"/>
  <c r="F350" i="10" s="1"/>
  <c r="N353" i="3"/>
  <c r="G350" i="10" s="1"/>
  <c r="P353" i="3"/>
  <c r="J350" i="10" s="1"/>
  <c r="E350" i="10"/>
  <c r="AI353" i="3"/>
  <c r="AJ353" i="3" s="1"/>
  <c r="AA353" i="3"/>
  <c r="N350" i="10" s="1"/>
  <c r="AO353" i="3"/>
  <c r="AP353" i="3" s="1"/>
  <c r="Q353" i="3"/>
  <c r="K350" i="10" s="1"/>
  <c r="AC353" i="3"/>
  <c r="AD353" i="3" s="1"/>
  <c r="H350" i="10"/>
  <c r="R353" i="3"/>
  <c r="S353" i="3" s="1"/>
  <c r="AB353" i="3"/>
  <c r="O350" i="10" s="1"/>
  <c r="AG352" i="3"/>
  <c r="S349" i="10" s="1"/>
  <c r="AF352" i="3"/>
  <c r="AE352" i="3"/>
  <c r="AH352" i="3"/>
  <c r="T349" i="10" s="1"/>
  <c r="AZ351" i="3"/>
  <c r="R348" i="10" s="1"/>
  <c r="AY351" i="3"/>
  <c r="Q348" i="10" s="1"/>
  <c r="P348" i="10"/>
  <c r="J355" i="3"/>
  <c r="K354" i="3"/>
  <c r="L354" i="3" s="1"/>
  <c r="O354" i="3"/>
  <c r="AX356" i="3"/>
  <c r="I353" i="10"/>
  <c r="AS352" i="3"/>
  <c r="W349" i="10" s="1"/>
  <c r="AT352" i="3"/>
  <c r="X349" i="10" s="1"/>
  <c r="AQ352" i="3"/>
  <c r="AR352" i="3"/>
  <c r="H357" i="3" l="1"/>
  <c r="I357" i="3" s="1"/>
  <c r="D354" i="10"/>
  <c r="AZ352" i="3"/>
  <c r="R349" i="10" s="1"/>
  <c r="AY352" i="3"/>
  <c r="Q349" i="10" s="1"/>
  <c r="P349" i="10"/>
  <c r="E351" i="10"/>
  <c r="P354" i="3"/>
  <c r="J351" i="10" s="1"/>
  <c r="N354" i="3"/>
  <c r="G351" i="10" s="1"/>
  <c r="M354" i="3"/>
  <c r="F351" i="10" s="1"/>
  <c r="AW358" i="3"/>
  <c r="F359" i="3"/>
  <c r="G358" i="3"/>
  <c r="BB358" i="3"/>
  <c r="AU358" i="3"/>
  <c r="AV358" i="3" s="1"/>
  <c r="C355" i="10" s="1"/>
  <c r="AX357" i="3"/>
  <c r="I354" i="10"/>
  <c r="AK353" i="3"/>
  <c r="AL353" i="3"/>
  <c r="AN353" i="3"/>
  <c r="V350" i="10" s="1"/>
  <c r="AM353" i="3"/>
  <c r="U350" i="10" s="1"/>
  <c r="O355" i="3"/>
  <c r="K355" i="3"/>
  <c r="L355" i="3" s="1"/>
  <c r="W353" i="3"/>
  <c r="U353" i="3"/>
  <c r="Y353" i="3" s="1"/>
  <c r="L350" i="10" s="1"/>
  <c r="X353" i="3"/>
  <c r="T353" i="3"/>
  <c r="V353" i="3"/>
  <c r="Z353" i="3" s="1"/>
  <c r="M350" i="10" s="1"/>
  <c r="AC354" i="3"/>
  <c r="AD354" i="3" s="1"/>
  <c r="R354" i="3"/>
  <c r="S354" i="3" s="1"/>
  <c r="AB354" i="3"/>
  <c r="O351" i="10" s="1"/>
  <c r="AI354" i="3"/>
  <c r="AJ354" i="3" s="1"/>
  <c r="AA354" i="3"/>
  <c r="N351" i="10" s="1"/>
  <c r="AO354" i="3"/>
  <c r="AP354" i="3" s="1"/>
  <c r="H351" i="10"/>
  <c r="Q354" i="3"/>
  <c r="K351" i="10" s="1"/>
  <c r="J356" i="3"/>
  <c r="AS353" i="3"/>
  <c r="W350" i="10" s="1"/>
  <c r="AT353" i="3"/>
  <c r="X350" i="10" s="1"/>
  <c r="AQ353" i="3"/>
  <c r="AR353" i="3"/>
  <c r="AE353" i="3"/>
  <c r="AF353" i="3"/>
  <c r="AG353" i="3"/>
  <c r="S350" i="10" s="1"/>
  <c r="AH353" i="3"/>
  <c r="T350" i="10" s="1"/>
  <c r="N355" i="3" l="1"/>
  <c r="G352" i="10" s="1"/>
  <c r="P355" i="3"/>
  <c r="J352" i="10" s="1"/>
  <c r="E352" i="10"/>
  <c r="M355" i="3"/>
  <c r="F352" i="10" s="1"/>
  <c r="AL354" i="3"/>
  <c r="AN354" i="3"/>
  <c r="V351" i="10" s="1"/>
  <c r="AM354" i="3"/>
  <c r="U351" i="10" s="1"/>
  <c r="AK354" i="3"/>
  <c r="AC355" i="3"/>
  <c r="AD355" i="3" s="1"/>
  <c r="Q355" i="3"/>
  <c r="K352" i="10" s="1"/>
  <c r="AO355" i="3"/>
  <c r="AP355" i="3" s="1"/>
  <c r="H352" i="10"/>
  <c r="R355" i="3"/>
  <c r="S355" i="3" s="1"/>
  <c r="AB355" i="3"/>
  <c r="O352" i="10" s="1"/>
  <c r="AI355" i="3"/>
  <c r="AJ355" i="3" s="1"/>
  <c r="AA355" i="3"/>
  <c r="N352" i="10" s="1"/>
  <c r="W354" i="3"/>
  <c r="T354" i="3"/>
  <c r="X354" i="3"/>
  <c r="V354" i="3"/>
  <c r="Z354" i="3" s="1"/>
  <c r="M351" i="10" s="1"/>
  <c r="U354" i="3"/>
  <c r="Y354" i="3" s="1"/>
  <c r="L351" i="10" s="1"/>
  <c r="K356" i="3"/>
  <c r="L356" i="3" s="1"/>
  <c r="O356" i="3"/>
  <c r="BB359" i="3"/>
  <c r="AU359" i="3"/>
  <c r="AV359" i="3" s="1"/>
  <c r="C356" i="10" s="1"/>
  <c r="AW359" i="3"/>
  <c r="F360" i="3"/>
  <c r="G359" i="3"/>
  <c r="AF354" i="3"/>
  <c r="AH354" i="3"/>
  <c r="T351" i="10" s="1"/>
  <c r="AG354" i="3"/>
  <c r="S351" i="10" s="1"/>
  <c r="AE354" i="3"/>
  <c r="AY353" i="3"/>
  <c r="Q350" i="10" s="1"/>
  <c r="P350" i="10"/>
  <c r="AZ353" i="3"/>
  <c r="R350" i="10" s="1"/>
  <c r="AX358" i="3"/>
  <c r="I355" i="10"/>
  <c r="H358" i="3"/>
  <c r="I358" i="3" s="1"/>
  <c r="D355" i="10"/>
  <c r="AT354" i="3"/>
  <c r="X351" i="10" s="1"/>
  <c r="AS354" i="3"/>
  <c r="W351" i="10" s="1"/>
  <c r="AQ354" i="3"/>
  <c r="AR354" i="3"/>
  <c r="J357" i="3"/>
  <c r="AC356" i="3" l="1"/>
  <c r="AD356" i="3" s="1"/>
  <c r="H353" i="10"/>
  <c r="Q356" i="3"/>
  <c r="K353" i="10" s="1"/>
  <c r="AI356" i="3"/>
  <c r="AJ356" i="3" s="1"/>
  <c r="R356" i="3"/>
  <c r="S356" i="3" s="1"/>
  <c r="AB356" i="3"/>
  <c r="O353" i="10" s="1"/>
  <c r="AO356" i="3"/>
  <c r="AP356" i="3" s="1"/>
  <c r="AA356" i="3"/>
  <c r="N353" i="10" s="1"/>
  <c r="AM355" i="3"/>
  <c r="U352" i="10" s="1"/>
  <c r="AN355" i="3"/>
  <c r="V352" i="10" s="1"/>
  <c r="AK355" i="3"/>
  <c r="AL355" i="3"/>
  <c r="P356" i="3"/>
  <c r="J353" i="10" s="1"/>
  <c r="N356" i="3"/>
  <c r="G353" i="10" s="1"/>
  <c r="M356" i="3"/>
  <c r="F353" i="10" s="1"/>
  <c r="E353" i="10"/>
  <c r="W355" i="3"/>
  <c r="T355" i="3"/>
  <c r="X355" i="3"/>
  <c r="U355" i="3"/>
  <c r="Y355" i="3" s="1"/>
  <c r="L352" i="10" s="1"/>
  <c r="V355" i="3"/>
  <c r="Z355" i="3" s="1"/>
  <c r="M352" i="10" s="1"/>
  <c r="O357" i="3"/>
  <c r="K357" i="3"/>
  <c r="L357" i="3" s="1"/>
  <c r="AW360" i="3"/>
  <c r="F361" i="3"/>
  <c r="G360" i="3"/>
  <c r="BB360" i="3"/>
  <c r="AU360" i="3"/>
  <c r="AV360" i="3" s="1"/>
  <c r="C357" i="10" s="1"/>
  <c r="AS355" i="3"/>
  <c r="W352" i="10" s="1"/>
  <c r="AQ355" i="3"/>
  <c r="AR355" i="3"/>
  <c r="AT355" i="3"/>
  <c r="X352" i="10" s="1"/>
  <c r="J358" i="3"/>
  <c r="AX359" i="3"/>
  <c r="I356" i="10"/>
  <c r="AY354" i="3"/>
  <c r="Q351" i="10" s="1"/>
  <c r="P351" i="10"/>
  <c r="AZ354" i="3"/>
  <c r="R351" i="10" s="1"/>
  <c r="H359" i="3"/>
  <c r="I359" i="3" s="1"/>
  <c r="D356" i="10"/>
  <c r="AH355" i="3"/>
  <c r="T352" i="10" s="1"/>
  <c r="AG355" i="3"/>
  <c r="S352" i="10" s="1"/>
  <c r="AF355" i="3"/>
  <c r="AE355" i="3"/>
  <c r="AX360" i="3" l="1"/>
  <c r="I357" i="10"/>
  <c r="AS356" i="3"/>
  <c r="W353" i="10" s="1"/>
  <c r="AQ356" i="3"/>
  <c r="AR356" i="3"/>
  <c r="AT356" i="3"/>
  <c r="X353" i="10" s="1"/>
  <c r="M357" i="3"/>
  <c r="F354" i="10" s="1"/>
  <c r="N357" i="3"/>
  <c r="G354" i="10" s="1"/>
  <c r="P357" i="3"/>
  <c r="J354" i="10" s="1"/>
  <c r="E354" i="10"/>
  <c r="AO357" i="3"/>
  <c r="AP357" i="3" s="1"/>
  <c r="AA357" i="3"/>
  <c r="N354" i="10" s="1"/>
  <c r="AC357" i="3"/>
  <c r="AD357" i="3" s="1"/>
  <c r="Q357" i="3"/>
  <c r="K354" i="10" s="1"/>
  <c r="AI357" i="3"/>
  <c r="AJ357" i="3" s="1"/>
  <c r="H354" i="10"/>
  <c r="R357" i="3"/>
  <c r="S357" i="3" s="1"/>
  <c r="AB357" i="3"/>
  <c r="O354" i="10" s="1"/>
  <c r="W356" i="3"/>
  <c r="T356" i="3"/>
  <c r="X356" i="3"/>
  <c r="U356" i="3"/>
  <c r="Y356" i="3" s="1"/>
  <c r="L353" i="10" s="1"/>
  <c r="V356" i="3"/>
  <c r="Z356" i="3" s="1"/>
  <c r="M353" i="10" s="1"/>
  <c r="AM356" i="3"/>
  <c r="U353" i="10" s="1"/>
  <c r="AK356" i="3"/>
  <c r="AL356" i="3"/>
  <c r="AN356" i="3"/>
  <c r="V353" i="10" s="1"/>
  <c r="J359" i="3"/>
  <c r="H360" i="3"/>
  <c r="I360" i="3" s="1"/>
  <c r="D357" i="10"/>
  <c r="P352" i="10"/>
  <c r="AZ355" i="3"/>
  <c r="R352" i="10" s="1"/>
  <c r="AY355" i="3"/>
  <c r="Q352" i="10" s="1"/>
  <c r="O358" i="3"/>
  <c r="K358" i="3"/>
  <c r="L358" i="3" s="1"/>
  <c r="F362" i="3"/>
  <c r="G361" i="3"/>
  <c r="BB361" i="3"/>
  <c r="AU361" i="3"/>
  <c r="AV361" i="3" s="1"/>
  <c r="C358" i="10" s="1"/>
  <c r="AW361" i="3"/>
  <c r="AH356" i="3"/>
  <c r="T353" i="10" s="1"/>
  <c r="AG356" i="3"/>
  <c r="S353" i="10" s="1"/>
  <c r="AF356" i="3"/>
  <c r="AE356" i="3"/>
  <c r="AM357" i="3" l="1"/>
  <c r="U354" i="10" s="1"/>
  <c r="AN357" i="3"/>
  <c r="V354" i="10" s="1"/>
  <c r="AK357" i="3"/>
  <c r="AL357" i="3"/>
  <c r="J360" i="3"/>
  <c r="O359" i="3"/>
  <c r="K359" i="3"/>
  <c r="L359" i="3" s="1"/>
  <c r="AG357" i="3"/>
  <c r="S354" i="10" s="1"/>
  <c r="AE357" i="3"/>
  <c r="AF357" i="3"/>
  <c r="AH357" i="3"/>
  <c r="T354" i="10" s="1"/>
  <c r="E355" i="10"/>
  <c r="P358" i="3"/>
  <c r="J355" i="10" s="1"/>
  <c r="N358" i="3"/>
  <c r="G355" i="10" s="1"/>
  <c r="M358" i="3"/>
  <c r="F355" i="10" s="1"/>
  <c r="AO358" i="3"/>
  <c r="AP358" i="3" s="1"/>
  <c r="AA358" i="3"/>
  <c r="N355" i="10" s="1"/>
  <c r="AC358" i="3"/>
  <c r="AD358" i="3" s="1"/>
  <c r="H355" i="10"/>
  <c r="Q358" i="3"/>
  <c r="K355" i="10" s="1"/>
  <c r="AI358" i="3"/>
  <c r="AJ358" i="3" s="1"/>
  <c r="R358" i="3"/>
  <c r="S358" i="3" s="1"/>
  <c r="AB358" i="3"/>
  <c r="O355" i="10" s="1"/>
  <c r="AT357" i="3"/>
  <c r="X354" i="10" s="1"/>
  <c r="AS357" i="3"/>
  <c r="W354" i="10" s="1"/>
  <c r="AQ357" i="3"/>
  <c r="AR357" i="3"/>
  <c r="H361" i="3"/>
  <c r="I361" i="3" s="1"/>
  <c r="D358" i="10"/>
  <c r="AW362" i="3"/>
  <c r="F363" i="3"/>
  <c r="G362" i="3"/>
  <c r="BB362" i="3"/>
  <c r="AU362" i="3"/>
  <c r="AV362" i="3" s="1"/>
  <c r="C359" i="10" s="1"/>
  <c r="P353" i="10"/>
  <c r="AZ356" i="3"/>
  <c r="R353" i="10" s="1"/>
  <c r="AY356" i="3"/>
  <c r="Q353" i="10" s="1"/>
  <c r="AX361" i="3"/>
  <c r="I358" i="10"/>
  <c r="T357" i="3"/>
  <c r="V357" i="3"/>
  <c r="Z357" i="3" s="1"/>
  <c r="M354" i="10" s="1"/>
  <c r="W357" i="3"/>
  <c r="U357" i="3"/>
  <c r="Y357" i="3" s="1"/>
  <c r="L354" i="10" s="1"/>
  <c r="X357" i="3"/>
  <c r="E356" i="10" l="1"/>
  <c r="M359" i="3"/>
  <c r="F356" i="10" s="1"/>
  <c r="N359" i="3"/>
  <c r="G356" i="10" s="1"/>
  <c r="P359" i="3"/>
  <c r="J356" i="10" s="1"/>
  <c r="V358" i="3"/>
  <c r="Z358" i="3" s="1"/>
  <c r="M355" i="10" s="1"/>
  <c r="W358" i="3"/>
  <c r="T358" i="3"/>
  <c r="X358" i="3"/>
  <c r="U358" i="3"/>
  <c r="Y358" i="3" s="1"/>
  <c r="L355" i="10" s="1"/>
  <c r="AO359" i="3"/>
  <c r="AP359" i="3" s="1"/>
  <c r="AA359" i="3"/>
  <c r="N356" i="10" s="1"/>
  <c r="AC359" i="3"/>
  <c r="AD359" i="3" s="1"/>
  <c r="Q359" i="3"/>
  <c r="K356" i="10" s="1"/>
  <c r="AI359" i="3"/>
  <c r="AJ359" i="3" s="1"/>
  <c r="H356" i="10"/>
  <c r="R359" i="3"/>
  <c r="S359" i="3" s="1"/>
  <c r="AB359" i="3"/>
  <c r="O356" i="10" s="1"/>
  <c r="AN358" i="3"/>
  <c r="V355" i="10" s="1"/>
  <c r="AM358" i="3"/>
  <c r="U355" i="10" s="1"/>
  <c r="AL358" i="3"/>
  <c r="AK358" i="3"/>
  <c r="I359" i="10"/>
  <c r="AX362" i="3"/>
  <c r="O360" i="3"/>
  <c r="K360" i="3"/>
  <c r="L360" i="3" s="1"/>
  <c r="AW363" i="3"/>
  <c r="F364" i="3"/>
  <c r="G363" i="3"/>
  <c r="BB363" i="3"/>
  <c r="AU363" i="3"/>
  <c r="AV363" i="3" s="1"/>
  <c r="C360" i="10" s="1"/>
  <c r="J361" i="3"/>
  <c r="AH358" i="3"/>
  <c r="T355" i="10" s="1"/>
  <c r="AG358" i="3"/>
  <c r="S355" i="10" s="1"/>
  <c r="AF358" i="3"/>
  <c r="AE358" i="3"/>
  <c r="AZ357" i="3"/>
  <c r="R354" i="10" s="1"/>
  <c r="AY357" i="3"/>
  <c r="Q354" i="10" s="1"/>
  <c r="P354" i="10"/>
  <c r="H362" i="3"/>
  <c r="I362" i="3" s="1"/>
  <c r="D359" i="10"/>
  <c r="AS358" i="3"/>
  <c r="W355" i="10" s="1"/>
  <c r="AQ358" i="3"/>
  <c r="AR358" i="3"/>
  <c r="AT358" i="3"/>
  <c r="X355" i="10" s="1"/>
  <c r="W359" i="3" l="1"/>
  <c r="U359" i="3"/>
  <c r="Y359" i="3" s="1"/>
  <c r="L356" i="10" s="1"/>
  <c r="X359" i="3"/>
  <c r="T359" i="3"/>
  <c r="V359" i="3"/>
  <c r="Z359" i="3" s="1"/>
  <c r="M356" i="10" s="1"/>
  <c r="AZ358" i="3"/>
  <c r="R355" i="10" s="1"/>
  <c r="AY358" i="3"/>
  <c r="Q355" i="10" s="1"/>
  <c r="P355" i="10"/>
  <c r="J362" i="3"/>
  <c r="AM359" i="3"/>
  <c r="U356" i="10" s="1"/>
  <c r="AL359" i="3"/>
  <c r="AK359" i="3"/>
  <c r="AN359" i="3"/>
  <c r="V356" i="10" s="1"/>
  <c r="AE359" i="3"/>
  <c r="AH359" i="3"/>
  <c r="T356" i="10" s="1"/>
  <c r="AG359" i="3"/>
  <c r="S356" i="10" s="1"/>
  <c r="AF359" i="3"/>
  <c r="AO360" i="3"/>
  <c r="AP360" i="3" s="1"/>
  <c r="H357" i="10"/>
  <c r="Q360" i="3"/>
  <c r="K357" i="10" s="1"/>
  <c r="AC360" i="3"/>
  <c r="AD360" i="3" s="1"/>
  <c r="R360" i="3"/>
  <c r="S360" i="3" s="1"/>
  <c r="AB360" i="3"/>
  <c r="O357" i="10" s="1"/>
  <c r="AI360" i="3"/>
  <c r="AJ360" i="3" s="1"/>
  <c r="AA360" i="3"/>
  <c r="N357" i="10" s="1"/>
  <c r="H363" i="3"/>
  <c r="I363" i="3" s="1"/>
  <c r="D360" i="10"/>
  <c r="AW364" i="3"/>
  <c r="F365" i="3"/>
  <c r="G364" i="3"/>
  <c r="BB364" i="3"/>
  <c r="AU364" i="3"/>
  <c r="AV364" i="3" s="1"/>
  <c r="C361" i="10" s="1"/>
  <c r="K361" i="3"/>
  <c r="L361" i="3" s="1"/>
  <c r="O361" i="3"/>
  <c r="I360" i="10"/>
  <c r="AX363" i="3"/>
  <c r="AT359" i="3"/>
  <c r="X356" i="10" s="1"/>
  <c r="AQ359" i="3"/>
  <c r="AR359" i="3"/>
  <c r="AS359" i="3"/>
  <c r="W356" i="10" s="1"/>
  <c r="P360" i="3"/>
  <c r="J357" i="10" s="1"/>
  <c r="N360" i="3"/>
  <c r="G357" i="10" s="1"/>
  <c r="M360" i="3"/>
  <c r="F357" i="10" s="1"/>
  <c r="E357" i="10"/>
  <c r="H364" i="3" l="1"/>
  <c r="I364" i="3" s="1"/>
  <c r="D361" i="10"/>
  <c r="G365" i="3"/>
  <c r="BB365" i="3"/>
  <c r="AU365" i="3"/>
  <c r="AV365" i="3" s="1"/>
  <c r="C362" i="10" s="1"/>
  <c r="AW365" i="3"/>
  <c r="F366" i="3"/>
  <c r="AH360" i="3"/>
  <c r="T357" i="10" s="1"/>
  <c r="AG360" i="3"/>
  <c r="S357" i="10" s="1"/>
  <c r="AE360" i="3"/>
  <c r="AF360" i="3"/>
  <c r="P356" i="10"/>
  <c r="AZ359" i="3"/>
  <c r="R356" i="10" s="1"/>
  <c r="AY359" i="3"/>
  <c r="Q356" i="10" s="1"/>
  <c r="AS360" i="3"/>
  <c r="W357" i="10" s="1"/>
  <c r="AQ360" i="3"/>
  <c r="AR360" i="3"/>
  <c r="AT360" i="3"/>
  <c r="X357" i="10" s="1"/>
  <c r="U360" i="3"/>
  <c r="Y360" i="3" s="1"/>
  <c r="L357" i="10" s="1"/>
  <c r="V360" i="3"/>
  <c r="Z360" i="3" s="1"/>
  <c r="M357" i="10" s="1"/>
  <c r="W360" i="3"/>
  <c r="T360" i="3"/>
  <c r="X360" i="3"/>
  <c r="R361" i="3"/>
  <c r="S361" i="3" s="1"/>
  <c r="AB361" i="3"/>
  <c r="O358" i="10" s="1"/>
  <c r="AI361" i="3"/>
  <c r="AJ361" i="3" s="1"/>
  <c r="AA361" i="3"/>
  <c r="N358" i="10" s="1"/>
  <c r="AO361" i="3"/>
  <c r="AP361" i="3" s="1"/>
  <c r="Q361" i="3"/>
  <c r="K358" i="10" s="1"/>
  <c r="AC361" i="3"/>
  <c r="AD361" i="3" s="1"/>
  <c r="H358" i="10"/>
  <c r="P361" i="3"/>
  <c r="J358" i="10" s="1"/>
  <c r="E358" i="10"/>
  <c r="M361" i="3"/>
  <c r="F358" i="10" s="1"/>
  <c r="N361" i="3"/>
  <c r="G358" i="10" s="1"/>
  <c r="I361" i="10"/>
  <c r="AX364" i="3"/>
  <c r="J363" i="3"/>
  <c r="AK360" i="3"/>
  <c r="AL360" i="3"/>
  <c r="AN360" i="3"/>
  <c r="V357" i="10" s="1"/>
  <c r="AM360" i="3"/>
  <c r="U357" i="10" s="1"/>
  <c r="K362" i="3"/>
  <c r="L362" i="3" s="1"/>
  <c r="O362" i="3"/>
  <c r="W361" i="3" l="1"/>
  <c r="U361" i="3"/>
  <c r="Y361" i="3" s="1"/>
  <c r="L358" i="10" s="1"/>
  <c r="X361" i="3"/>
  <c r="T361" i="3"/>
  <c r="V361" i="3"/>
  <c r="Z361" i="3" s="1"/>
  <c r="M358" i="10" s="1"/>
  <c r="K363" i="3"/>
  <c r="L363" i="3" s="1"/>
  <c r="O363" i="3"/>
  <c r="BB366" i="3"/>
  <c r="AU366" i="3"/>
  <c r="AV366" i="3" s="1"/>
  <c r="C363" i="10" s="1"/>
  <c r="AW366" i="3"/>
  <c r="F367" i="3"/>
  <c r="G366" i="3"/>
  <c r="AG361" i="3"/>
  <c r="S358" i="10" s="1"/>
  <c r="AH361" i="3"/>
  <c r="T358" i="10" s="1"/>
  <c r="AF361" i="3"/>
  <c r="AE361" i="3"/>
  <c r="P357" i="10"/>
  <c r="AZ360" i="3"/>
  <c r="R357" i="10" s="1"/>
  <c r="AY360" i="3"/>
  <c r="Q357" i="10" s="1"/>
  <c r="AX365" i="3"/>
  <c r="I362" i="10"/>
  <c r="H365" i="3"/>
  <c r="I365" i="3" s="1"/>
  <c r="D362" i="10"/>
  <c r="AI362" i="3"/>
  <c r="AJ362" i="3" s="1"/>
  <c r="AA362" i="3"/>
  <c r="N359" i="10" s="1"/>
  <c r="AC362" i="3"/>
  <c r="AD362" i="3" s="1"/>
  <c r="H359" i="10"/>
  <c r="Q362" i="3"/>
  <c r="K359" i="10" s="1"/>
  <c r="AO362" i="3"/>
  <c r="AP362" i="3" s="1"/>
  <c r="R362" i="3"/>
  <c r="S362" i="3" s="1"/>
  <c r="AB362" i="3"/>
  <c r="O359" i="10" s="1"/>
  <c r="AS361" i="3"/>
  <c r="W358" i="10" s="1"/>
  <c r="AT361" i="3"/>
  <c r="X358" i="10" s="1"/>
  <c r="AQ361" i="3"/>
  <c r="AR361" i="3"/>
  <c r="AN361" i="3"/>
  <c r="V358" i="10" s="1"/>
  <c r="AM361" i="3"/>
  <c r="U358" i="10" s="1"/>
  <c r="AK361" i="3"/>
  <c r="AL361" i="3"/>
  <c r="N362" i="3"/>
  <c r="G359" i="10" s="1"/>
  <c r="M362" i="3"/>
  <c r="F359" i="10" s="1"/>
  <c r="E359" i="10"/>
  <c r="P362" i="3"/>
  <c r="J359" i="10" s="1"/>
  <c r="J364" i="3"/>
  <c r="AN362" i="3" l="1"/>
  <c r="V359" i="10" s="1"/>
  <c r="AM362" i="3"/>
  <c r="U359" i="10" s="1"/>
  <c r="AK362" i="3"/>
  <c r="AL362" i="3"/>
  <c r="AI363" i="3"/>
  <c r="AJ363" i="3" s="1"/>
  <c r="AA363" i="3"/>
  <c r="N360" i="10" s="1"/>
  <c r="AO363" i="3"/>
  <c r="AP363" i="3" s="1"/>
  <c r="Q363" i="3"/>
  <c r="K360" i="10" s="1"/>
  <c r="AC363" i="3"/>
  <c r="AD363" i="3" s="1"/>
  <c r="H360" i="10"/>
  <c r="R363" i="3"/>
  <c r="S363" i="3" s="1"/>
  <c r="AB363" i="3"/>
  <c r="O360" i="10" s="1"/>
  <c r="U362" i="3"/>
  <c r="Y362" i="3" s="1"/>
  <c r="L359" i="10" s="1"/>
  <c r="W362" i="3"/>
  <c r="T362" i="3"/>
  <c r="X362" i="3"/>
  <c r="V362" i="3"/>
  <c r="Z362" i="3" s="1"/>
  <c r="M359" i="10" s="1"/>
  <c r="J365" i="3"/>
  <c r="P363" i="3"/>
  <c r="J360" i="10" s="1"/>
  <c r="E360" i="10"/>
  <c r="M363" i="3"/>
  <c r="F360" i="10" s="1"/>
  <c r="N363" i="3"/>
  <c r="G360" i="10" s="1"/>
  <c r="H366" i="3"/>
  <c r="I366" i="3" s="1"/>
  <c r="D363" i="10"/>
  <c r="AY361" i="3"/>
  <c r="Q358" i="10" s="1"/>
  <c r="P358" i="10"/>
  <c r="AZ361" i="3"/>
  <c r="R358" i="10" s="1"/>
  <c r="AT362" i="3"/>
  <c r="X359" i="10" s="1"/>
  <c r="AS362" i="3"/>
  <c r="W359" i="10" s="1"/>
  <c r="AQ362" i="3"/>
  <c r="AR362" i="3"/>
  <c r="AW367" i="3"/>
  <c r="F368" i="3"/>
  <c r="G367" i="3"/>
  <c r="BB367" i="3"/>
  <c r="AU367" i="3"/>
  <c r="AV367" i="3" s="1"/>
  <c r="C364" i="10" s="1"/>
  <c r="K364" i="3"/>
  <c r="L364" i="3" s="1"/>
  <c r="O364" i="3"/>
  <c r="AX366" i="3"/>
  <c r="I363" i="10"/>
  <c r="AG362" i="3"/>
  <c r="S359" i="10" s="1"/>
  <c r="AE362" i="3"/>
  <c r="AF362" i="3"/>
  <c r="AH362" i="3"/>
  <c r="T359" i="10" s="1"/>
  <c r="AO364" i="3" l="1"/>
  <c r="AP364" i="3" s="1"/>
  <c r="AA364" i="3"/>
  <c r="N361" i="10" s="1"/>
  <c r="AC364" i="3"/>
  <c r="AD364" i="3" s="1"/>
  <c r="H361" i="10"/>
  <c r="Q364" i="3"/>
  <c r="K361" i="10" s="1"/>
  <c r="AI364" i="3"/>
  <c r="AJ364" i="3" s="1"/>
  <c r="R364" i="3"/>
  <c r="S364" i="3" s="1"/>
  <c r="AB364" i="3"/>
  <c r="O361" i="10" s="1"/>
  <c r="P359" i="10"/>
  <c r="AZ362" i="3"/>
  <c r="R359" i="10" s="1"/>
  <c r="AY362" i="3"/>
  <c r="Q359" i="10" s="1"/>
  <c r="AT363" i="3"/>
  <c r="X360" i="10" s="1"/>
  <c r="AS363" i="3"/>
  <c r="W360" i="10" s="1"/>
  <c r="AQ363" i="3"/>
  <c r="AR363" i="3"/>
  <c r="P364" i="3"/>
  <c r="J361" i="10" s="1"/>
  <c r="N364" i="3"/>
  <c r="G361" i="10" s="1"/>
  <c r="M364" i="3"/>
  <c r="F361" i="10" s="1"/>
  <c r="E361" i="10"/>
  <c r="AM363" i="3"/>
  <c r="U360" i="10" s="1"/>
  <c r="AL363" i="3"/>
  <c r="AK363" i="3"/>
  <c r="AN363" i="3"/>
  <c r="V360" i="10" s="1"/>
  <c r="J366" i="3"/>
  <c r="W363" i="3"/>
  <c r="U363" i="3"/>
  <c r="Y363" i="3" s="1"/>
  <c r="L360" i="10" s="1"/>
  <c r="V363" i="3"/>
  <c r="Z363" i="3" s="1"/>
  <c r="M360" i="10" s="1"/>
  <c r="X363" i="3"/>
  <c r="T363" i="3"/>
  <c r="D364" i="10"/>
  <c r="H367" i="3"/>
  <c r="I367" i="3" s="1"/>
  <c r="AW368" i="3"/>
  <c r="F369" i="3"/>
  <c r="G368" i="3"/>
  <c r="BB368" i="3"/>
  <c r="AU368" i="3"/>
  <c r="AV368" i="3" s="1"/>
  <c r="C365" i="10" s="1"/>
  <c r="O365" i="3"/>
  <c r="K365" i="3"/>
  <c r="L365" i="3" s="1"/>
  <c r="AX367" i="3"/>
  <c r="I364" i="10"/>
  <c r="AG363" i="3"/>
  <c r="S360" i="10" s="1"/>
  <c r="AF363" i="3"/>
  <c r="AE363" i="3"/>
  <c r="AH363" i="3"/>
  <c r="T360" i="10" s="1"/>
  <c r="O366" i="3" l="1"/>
  <c r="K366" i="3"/>
  <c r="L366" i="3" s="1"/>
  <c r="N365" i="3"/>
  <c r="G362" i="10" s="1"/>
  <c r="P365" i="3"/>
  <c r="J362" i="10" s="1"/>
  <c r="E362" i="10"/>
  <c r="M365" i="3"/>
  <c r="F362" i="10" s="1"/>
  <c r="V364" i="3"/>
  <c r="Z364" i="3" s="1"/>
  <c r="M361" i="10" s="1"/>
  <c r="U364" i="3"/>
  <c r="Y364" i="3" s="1"/>
  <c r="L361" i="10" s="1"/>
  <c r="W364" i="3"/>
  <c r="X364" i="3"/>
  <c r="T364" i="3"/>
  <c r="AC365" i="3"/>
  <c r="AD365" i="3" s="1"/>
  <c r="Q365" i="3"/>
  <c r="K362" i="10" s="1"/>
  <c r="R365" i="3"/>
  <c r="S365" i="3" s="1"/>
  <c r="AB365" i="3"/>
  <c r="O362" i="10" s="1"/>
  <c r="AA365" i="3"/>
  <c r="N362" i="10" s="1"/>
  <c r="H362" i="10"/>
  <c r="AO365" i="3"/>
  <c r="AP365" i="3" s="1"/>
  <c r="AI365" i="3"/>
  <c r="AJ365" i="3" s="1"/>
  <c r="P360" i="10"/>
  <c r="AZ363" i="3"/>
  <c r="R360" i="10" s="1"/>
  <c r="AY363" i="3"/>
  <c r="Q360" i="10" s="1"/>
  <c r="AM364" i="3"/>
  <c r="U361" i="10" s="1"/>
  <c r="AK364" i="3"/>
  <c r="AL364" i="3"/>
  <c r="AN364" i="3"/>
  <c r="V361" i="10" s="1"/>
  <c r="J367" i="3"/>
  <c r="AF364" i="3"/>
  <c r="AE364" i="3"/>
  <c r="AH364" i="3"/>
  <c r="T361" i="10" s="1"/>
  <c r="AG364" i="3"/>
  <c r="S361" i="10" s="1"/>
  <c r="AW369" i="3"/>
  <c r="G369" i="3"/>
  <c r="F370" i="3"/>
  <c r="BB369" i="3"/>
  <c r="AU369" i="3"/>
  <c r="AV369" i="3" s="1"/>
  <c r="C366" i="10" s="1"/>
  <c r="H368" i="3"/>
  <c r="I368" i="3" s="1"/>
  <c r="D365" i="10"/>
  <c r="AX368" i="3"/>
  <c r="I365" i="10"/>
  <c r="AS364" i="3"/>
  <c r="W361" i="10" s="1"/>
  <c r="AT364" i="3"/>
  <c r="X361" i="10" s="1"/>
  <c r="AQ364" i="3"/>
  <c r="AR364" i="3"/>
  <c r="J368" i="3" l="1"/>
  <c r="W365" i="3"/>
  <c r="U365" i="3"/>
  <c r="Y365" i="3" s="1"/>
  <c r="L362" i="10" s="1"/>
  <c r="X365" i="3"/>
  <c r="T365" i="3"/>
  <c r="V365" i="3"/>
  <c r="Z365" i="3" s="1"/>
  <c r="M362" i="10" s="1"/>
  <c r="AG365" i="3"/>
  <c r="S362" i="10" s="1"/>
  <c r="AE365" i="3"/>
  <c r="AF365" i="3"/>
  <c r="AH365" i="3"/>
  <c r="T362" i="10" s="1"/>
  <c r="O367" i="3"/>
  <c r="K367" i="3"/>
  <c r="L367" i="3" s="1"/>
  <c r="AU370" i="3"/>
  <c r="AV370" i="3" s="1"/>
  <c r="C367" i="10" s="1"/>
  <c r="AW370" i="3"/>
  <c r="F371" i="3"/>
  <c r="G370" i="3"/>
  <c r="BB370" i="3"/>
  <c r="AM365" i="3"/>
  <c r="U362" i="10" s="1"/>
  <c r="AN365" i="3"/>
  <c r="V362" i="10" s="1"/>
  <c r="AL365" i="3"/>
  <c r="AK365" i="3"/>
  <c r="P361" i="10"/>
  <c r="AZ364" i="3"/>
  <c r="R361" i="10" s="1"/>
  <c r="AY364" i="3"/>
  <c r="Q361" i="10" s="1"/>
  <c r="AS365" i="3"/>
  <c r="W362" i="10" s="1"/>
  <c r="AQ365" i="3"/>
  <c r="AR365" i="3"/>
  <c r="AT365" i="3"/>
  <c r="X362" i="10" s="1"/>
  <c r="N366" i="3"/>
  <c r="G363" i="10" s="1"/>
  <c r="E363" i="10"/>
  <c r="M366" i="3"/>
  <c r="F363" i="10" s="1"/>
  <c r="P366" i="3"/>
  <c r="J363" i="10" s="1"/>
  <c r="H369" i="3"/>
  <c r="I369" i="3" s="1"/>
  <c r="D366" i="10"/>
  <c r="I366" i="10"/>
  <c r="AX369" i="3"/>
  <c r="AC366" i="3"/>
  <c r="AD366" i="3" s="1"/>
  <c r="H363" i="10"/>
  <c r="Q366" i="3"/>
  <c r="K363" i="10" s="1"/>
  <c r="AI366" i="3"/>
  <c r="AJ366" i="3" s="1"/>
  <c r="R366" i="3"/>
  <c r="S366" i="3" s="1"/>
  <c r="AB366" i="3"/>
  <c r="O363" i="10" s="1"/>
  <c r="AO366" i="3"/>
  <c r="AP366" i="3" s="1"/>
  <c r="AA366" i="3"/>
  <c r="N363" i="10" s="1"/>
  <c r="BB371" i="3" l="1"/>
  <c r="AU371" i="3"/>
  <c r="AV371" i="3" s="1"/>
  <c r="C368" i="10" s="1"/>
  <c r="AW371" i="3"/>
  <c r="F372" i="3"/>
  <c r="G371" i="3"/>
  <c r="AX370" i="3"/>
  <c r="I367" i="10"/>
  <c r="AE366" i="3"/>
  <c r="AH366" i="3"/>
  <c r="T363" i="10" s="1"/>
  <c r="AG366" i="3"/>
  <c r="S363" i="10" s="1"/>
  <c r="AF366" i="3"/>
  <c r="P362" i="10"/>
  <c r="AZ365" i="3"/>
  <c r="R362" i="10" s="1"/>
  <c r="AY365" i="3"/>
  <c r="Q362" i="10" s="1"/>
  <c r="N367" i="3"/>
  <c r="G364" i="10" s="1"/>
  <c r="P367" i="3"/>
  <c r="J364" i="10" s="1"/>
  <c r="E364" i="10"/>
  <c r="M367" i="3"/>
  <c r="F364" i="10" s="1"/>
  <c r="AS366" i="3"/>
  <c r="W363" i="10" s="1"/>
  <c r="AQ366" i="3"/>
  <c r="AR366" i="3"/>
  <c r="AT366" i="3"/>
  <c r="X363" i="10" s="1"/>
  <c r="AC367" i="3"/>
  <c r="AD367" i="3" s="1"/>
  <c r="Q367" i="3"/>
  <c r="K364" i="10" s="1"/>
  <c r="AI367" i="3"/>
  <c r="AJ367" i="3" s="1"/>
  <c r="H364" i="10"/>
  <c r="R367" i="3"/>
  <c r="S367" i="3" s="1"/>
  <c r="AB367" i="3"/>
  <c r="O364" i="10" s="1"/>
  <c r="AO367" i="3"/>
  <c r="AP367" i="3" s="1"/>
  <c r="AA367" i="3"/>
  <c r="N364" i="10" s="1"/>
  <c r="J369" i="3"/>
  <c r="O368" i="3"/>
  <c r="K368" i="3"/>
  <c r="L368" i="3" s="1"/>
  <c r="V366" i="3"/>
  <c r="Z366" i="3" s="1"/>
  <c r="M363" i="10" s="1"/>
  <c r="W366" i="3"/>
  <c r="T366" i="3"/>
  <c r="X366" i="3"/>
  <c r="U366" i="3"/>
  <c r="Y366" i="3" s="1"/>
  <c r="L363" i="10" s="1"/>
  <c r="AN366" i="3"/>
  <c r="V363" i="10" s="1"/>
  <c r="AM366" i="3"/>
  <c r="U363" i="10" s="1"/>
  <c r="AK366" i="3"/>
  <c r="AL366" i="3"/>
  <c r="H370" i="3"/>
  <c r="I370" i="3" s="1"/>
  <c r="D367" i="10"/>
  <c r="K369" i="3" l="1"/>
  <c r="L369" i="3" s="1"/>
  <c r="O369" i="3"/>
  <c r="AG367" i="3"/>
  <c r="S364" i="10" s="1"/>
  <c r="AE367" i="3"/>
  <c r="AF367" i="3"/>
  <c r="AH367" i="3"/>
  <c r="T364" i="10" s="1"/>
  <c r="D368" i="10"/>
  <c r="H371" i="3"/>
  <c r="I371" i="3" s="1"/>
  <c r="AW372" i="3"/>
  <c r="F373" i="3"/>
  <c r="G372" i="3"/>
  <c r="BB372" i="3"/>
  <c r="AU372" i="3"/>
  <c r="AV372" i="3" s="1"/>
  <c r="C369" i="10" s="1"/>
  <c r="AX371" i="3"/>
  <c r="I368" i="10"/>
  <c r="AT367" i="3"/>
  <c r="X364" i="10" s="1"/>
  <c r="AS367" i="3"/>
  <c r="W364" i="10" s="1"/>
  <c r="AQ367" i="3"/>
  <c r="AR367" i="3"/>
  <c r="T367" i="3"/>
  <c r="V367" i="3"/>
  <c r="Z367" i="3" s="1"/>
  <c r="M364" i="10" s="1"/>
  <c r="W367" i="3"/>
  <c r="U367" i="3"/>
  <c r="Y367" i="3" s="1"/>
  <c r="L364" i="10" s="1"/>
  <c r="X367" i="3"/>
  <c r="P368" i="3"/>
  <c r="J365" i="10" s="1"/>
  <c r="N368" i="3"/>
  <c r="G365" i="10" s="1"/>
  <c r="E365" i="10"/>
  <c r="M368" i="3"/>
  <c r="F365" i="10" s="1"/>
  <c r="P363" i="10"/>
  <c r="AZ366" i="3"/>
  <c r="R363" i="10" s="1"/>
  <c r="AY366" i="3"/>
  <c r="Q363" i="10" s="1"/>
  <c r="J370" i="3"/>
  <c r="R368" i="3"/>
  <c r="S368" i="3" s="1"/>
  <c r="AB368" i="3"/>
  <c r="O365" i="10" s="1"/>
  <c r="AI368" i="3"/>
  <c r="AJ368" i="3" s="1"/>
  <c r="AA368" i="3"/>
  <c r="N365" i="10" s="1"/>
  <c r="AO368" i="3"/>
  <c r="AP368" i="3" s="1"/>
  <c r="H365" i="10"/>
  <c r="Q368" i="3"/>
  <c r="K365" i="10" s="1"/>
  <c r="AC368" i="3"/>
  <c r="AD368" i="3" s="1"/>
  <c r="AN367" i="3"/>
  <c r="V364" i="10" s="1"/>
  <c r="AM367" i="3"/>
  <c r="U364" i="10" s="1"/>
  <c r="AL367" i="3"/>
  <c r="AK367" i="3"/>
  <c r="J371" i="3" l="1"/>
  <c r="AQ368" i="3"/>
  <c r="AR368" i="3"/>
  <c r="AT368" i="3"/>
  <c r="X365" i="10" s="1"/>
  <c r="AS368" i="3"/>
  <c r="W365" i="10" s="1"/>
  <c r="D369" i="10"/>
  <c r="H372" i="3"/>
  <c r="I372" i="3" s="1"/>
  <c r="AZ367" i="3"/>
  <c r="R364" i="10" s="1"/>
  <c r="AY367" i="3"/>
  <c r="Q364" i="10" s="1"/>
  <c r="P364" i="10"/>
  <c r="V368" i="3"/>
  <c r="Z368" i="3" s="1"/>
  <c r="M365" i="10" s="1"/>
  <c r="W368" i="3"/>
  <c r="T368" i="3"/>
  <c r="X368" i="3"/>
  <c r="U368" i="3"/>
  <c r="Y368" i="3" s="1"/>
  <c r="L365" i="10" s="1"/>
  <c r="AW373" i="3"/>
  <c r="G373" i="3"/>
  <c r="BB373" i="3"/>
  <c r="AU373" i="3"/>
  <c r="AV373" i="3" s="1"/>
  <c r="C370" i="10" s="1"/>
  <c r="F374" i="3"/>
  <c r="AO369" i="3"/>
  <c r="AP369" i="3" s="1"/>
  <c r="H366" i="10"/>
  <c r="R369" i="3"/>
  <c r="S369" i="3" s="1"/>
  <c r="AB369" i="3"/>
  <c r="O366" i="10" s="1"/>
  <c r="AI369" i="3"/>
  <c r="AJ369" i="3" s="1"/>
  <c r="AA369" i="3"/>
  <c r="N366" i="10" s="1"/>
  <c r="AC369" i="3"/>
  <c r="AD369" i="3" s="1"/>
  <c r="Q369" i="3"/>
  <c r="K366" i="10" s="1"/>
  <c r="K370" i="3"/>
  <c r="L370" i="3" s="1"/>
  <c r="O370" i="3"/>
  <c r="AN368" i="3"/>
  <c r="V365" i="10" s="1"/>
  <c r="AM368" i="3"/>
  <c r="U365" i="10" s="1"/>
  <c r="AK368" i="3"/>
  <c r="AL368" i="3"/>
  <c r="AG368" i="3"/>
  <c r="S365" i="10" s="1"/>
  <c r="AE368" i="3"/>
  <c r="AF368" i="3"/>
  <c r="AH368" i="3"/>
  <c r="T365" i="10" s="1"/>
  <c r="AX372" i="3"/>
  <c r="I369" i="10"/>
  <c r="P369" i="3"/>
  <c r="J366" i="10" s="1"/>
  <c r="E366" i="10"/>
  <c r="M369" i="3"/>
  <c r="F366" i="10" s="1"/>
  <c r="N369" i="3"/>
  <c r="G366" i="10" s="1"/>
  <c r="V369" i="3" l="1"/>
  <c r="Z369" i="3" s="1"/>
  <c r="M366" i="10" s="1"/>
  <c r="W369" i="3"/>
  <c r="T369" i="3"/>
  <c r="X369" i="3"/>
  <c r="U369" i="3"/>
  <c r="Y369" i="3" s="1"/>
  <c r="L366" i="10" s="1"/>
  <c r="J372" i="3"/>
  <c r="AI370" i="3"/>
  <c r="AJ370" i="3" s="1"/>
  <c r="AA370" i="3"/>
  <c r="N367" i="10" s="1"/>
  <c r="AO370" i="3"/>
  <c r="AP370" i="3" s="1"/>
  <c r="H367" i="10"/>
  <c r="Q370" i="3"/>
  <c r="K367" i="10" s="1"/>
  <c r="AC370" i="3"/>
  <c r="AD370" i="3" s="1"/>
  <c r="R370" i="3"/>
  <c r="S370" i="3" s="1"/>
  <c r="AB370" i="3"/>
  <c r="O367" i="10" s="1"/>
  <c r="P370" i="3"/>
  <c r="J367" i="10" s="1"/>
  <c r="N370" i="3"/>
  <c r="G367" i="10" s="1"/>
  <c r="E367" i="10"/>
  <c r="M370" i="3"/>
  <c r="F367" i="10" s="1"/>
  <c r="AT369" i="3"/>
  <c r="X366" i="10" s="1"/>
  <c r="AQ369" i="3"/>
  <c r="AR369" i="3"/>
  <c r="AS369" i="3"/>
  <c r="W366" i="10" s="1"/>
  <c r="AY368" i="3"/>
  <c r="Q365" i="10" s="1"/>
  <c r="P365" i="10"/>
  <c r="AZ368" i="3"/>
  <c r="R365" i="10" s="1"/>
  <c r="F375" i="3"/>
  <c r="G374" i="3"/>
  <c r="BB374" i="3"/>
  <c r="AU374" i="3"/>
  <c r="AV374" i="3" s="1"/>
  <c r="C371" i="10" s="1"/>
  <c r="AW374" i="3"/>
  <c r="AH369" i="3"/>
  <c r="T366" i="10" s="1"/>
  <c r="AF369" i="3"/>
  <c r="AE369" i="3"/>
  <c r="AG369" i="3"/>
  <c r="S366" i="10" s="1"/>
  <c r="AN369" i="3"/>
  <c r="V366" i="10" s="1"/>
  <c r="AM369" i="3"/>
  <c r="U366" i="10" s="1"/>
  <c r="AK369" i="3"/>
  <c r="AL369" i="3"/>
  <c r="H373" i="3"/>
  <c r="I373" i="3" s="1"/>
  <c r="D370" i="10"/>
  <c r="AX373" i="3"/>
  <c r="I370" i="10"/>
  <c r="K371" i="3"/>
  <c r="L371" i="3" s="1"/>
  <c r="O371" i="3"/>
  <c r="AX374" i="3" l="1"/>
  <c r="I371" i="10"/>
  <c r="K372" i="3"/>
  <c r="L372" i="3" s="1"/>
  <c r="O372" i="3"/>
  <c r="W370" i="3"/>
  <c r="T370" i="3"/>
  <c r="X370" i="3"/>
  <c r="U370" i="3"/>
  <c r="Y370" i="3" s="1"/>
  <c r="L367" i="10" s="1"/>
  <c r="V370" i="3"/>
  <c r="Z370" i="3" s="1"/>
  <c r="M367" i="10" s="1"/>
  <c r="AM370" i="3"/>
  <c r="U367" i="10" s="1"/>
  <c r="AN370" i="3"/>
  <c r="V367" i="10" s="1"/>
  <c r="AK370" i="3"/>
  <c r="AL370" i="3"/>
  <c r="AO371" i="3"/>
  <c r="AP371" i="3" s="1"/>
  <c r="Q371" i="3"/>
  <c r="K368" i="10" s="1"/>
  <c r="AI371" i="3"/>
  <c r="AJ371" i="3" s="1"/>
  <c r="H368" i="10"/>
  <c r="R371" i="3"/>
  <c r="S371" i="3" s="1"/>
  <c r="AB371" i="3"/>
  <c r="O368" i="10" s="1"/>
  <c r="AC371" i="3"/>
  <c r="AD371" i="3" s="1"/>
  <c r="AA371" i="3"/>
  <c r="N368" i="10" s="1"/>
  <c r="H374" i="3"/>
  <c r="I374" i="3" s="1"/>
  <c r="D371" i="10"/>
  <c r="BB375" i="3"/>
  <c r="AW375" i="3"/>
  <c r="AX375" i="3" s="1"/>
  <c r="G375" i="3"/>
  <c r="H375" i="3" s="1"/>
  <c r="I375" i="3" s="1"/>
  <c r="AU375" i="3"/>
  <c r="AV375" i="3" s="1"/>
  <c r="AZ369" i="3"/>
  <c r="R366" i="10" s="1"/>
  <c r="AY369" i="3"/>
  <c r="Q366" i="10" s="1"/>
  <c r="P366" i="10"/>
  <c r="AR370" i="3"/>
  <c r="AT370" i="3"/>
  <c r="X367" i="10" s="1"/>
  <c r="AS370" i="3"/>
  <c r="W367" i="10" s="1"/>
  <c r="AQ370" i="3"/>
  <c r="J373" i="3"/>
  <c r="AF370" i="3"/>
  <c r="AE370" i="3"/>
  <c r="AH370" i="3"/>
  <c r="T367" i="10" s="1"/>
  <c r="AG370" i="3"/>
  <c r="S367" i="10" s="1"/>
  <c r="N371" i="3"/>
  <c r="G368" i="10" s="1"/>
  <c r="P371" i="3"/>
  <c r="J368" i="10" s="1"/>
  <c r="M371" i="3"/>
  <c r="F368" i="10" s="1"/>
  <c r="E368" i="10"/>
  <c r="O373" i="3" l="1"/>
  <c r="K373" i="3"/>
  <c r="L373" i="3" s="1"/>
  <c r="AN371" i="3"/>
  <c r="V368" i="10" s="1"/>
  <c r="AM371" i="3"/>
  <c r="U368" i="10" s="1"/>
  <c r="AK371" i="3"/>
  <c r="AL371" i="3"/>
  <c r="J374" i="3"/>
  <c r="AS371" i="3"/>
  <c r="W368" i="10" s="1"/>
  <c r="AQ371" i="3"/>
  <c r="AR371" i="3"/>
  <c r="AT371" i="3"/>
  <c r="X368" i="10" s="1"/>
  <c r="P367" i="10"/>
  <c r="AZ370" i="3"/>
  <c r="R367" i="10" s="1"/>
  <c r="AY370" i="3"/>
  <c r="Q367" i="10" s="1"/>
  <c r="AE371" i="3"/>
  <c r="AF371" i="3"/>
  <c r="AH371" i="3"/>
  <c r="T368" i="10" s="1"/>
  <c r="AG371" i="3"/>
  <c r="S368" i="10" s="1"/>
  <c r="AO372" i="3"/>
  <c r="AP372" i="3" s="1"/>
  <c r="H369" i="10"/>
  <c r="Q372" i="3"/>
  <c r="K369" i="10" s="1"/>
  <c r="AC372" i="3"/>
  <c r="AD372" i="3" s="1"/>
  <c r="R372" i="3"/>
  <c r="S372" i="3" s="1"/>
  <c r="AB372" i="3"/>
  <c r="O369" i="10" s="1"/>
  <c r="AI372" i="3"/>
  <c r="AJ372" i="3" s="1"/>
  <c r="AA372" i="3"/>
  <c r="N369" i="10" s="1"/>
  <c r="E369" i="10"/>
  <c r="M372" i="3"/>
  <c r="F369" i="10" s="1"/>
  <c r="P372" i="3"/>
  <c r="J369" i="10" s="1"/>
  <c r="N372" i="3"/>
  <c r="G369" i="10" s="1"/>
  <c r="J375" i="3"/>
  <c r="V371" i="3"/>
  <c r="Z371" i="3" s="1"/>
  <c r="M368" i="10" s="1"/>
  <c r="W371" i="3"/>
  <c r="T371" i="3"/>
  <c r="X371" i="3"/>
  <c r="U371" i="3"/>
  <c r="Y371" i="3" s="1"/>
  <c r="L368" i="10" s="1"/>
  <c r="O374" i="3" l="1"/>
  <c r="K374" i="3"/>
  <c r="L374" i="3" s="1"/>
  <c r="W372" i="3"/>
  <c r="T372" i="3"/>
  <c r="X372" i="3"/>
  <c r="U372" i="3"/>
  <c r="Y372" i="3" s="1"/>
  <c r="L369" i="10" s="1"/>
  <c r="V372" i="3"/>
  <c r="Z372" i="3" s="1"/>
  <c r="M369" i="10" s="1"/>
  <c r="AF372" i="3"/>
  <c r="AG372" i="3"/>
  <c r="S369" i="10" s="1"/>
  <c r="AH372" i="3"/>
  <c r="T369" i="10" s="1"/>
  <c r="AE372" i="3"/>
  <c r="AT372" i="3"/>
  <c r="X369" i="10" s="1"/>
  <c r="AS372" i="3"/>
  <c r="W369" i="10" s="1"/>
  <c r="AQ372" i="3"/>
  <c r="AR372" i="3"/>
  <c r="O375" i="3"/>
  <c r="K375" i="3"/>
  <c r="L375" i="3" s="1"/>
  <c r="P368" i="10"/>
  <c r="AZ371" i="3"/>
  <c r="R368" i="10" s="1"/>
  <c r="AY371" i="3"/>
  <c r="Q368" i="10" s="1"/>
  <c r="AK372" i="3"/>
  <c r="AL372" i="3"/>
  <c r="AN372" i="3"/>
  <c r="V369" i="10" s="1"/>
  <c r="AM372" i="3"/>
  <c r="U369" i="10" s="1"/>
  <c r="P373" i="3"/>
  <c r="J370" i="10" s="1"/>
  <c r="E370" i="10"/>
  <c r="N373" i="3"/>
  <c r="G370" i="10" s="1"/>
  <c r="M373" i="3"/>
  <c r="F370" i="10" s="1"/>
  <c r="R373" i="3"/>
  <c r="S373" i="3" s="1"/>
  <c r="AB373" i="3"/>
  <c r="O370" i="10" s="1"/>
  <c r="AI373" i="3"/>
  <c r="AJ373" i="3" s="1"/>
  <c r="AA373" i="3"/>
  <c r="N370" i="10" s="1"/>
  <c r="H370" i="10"/>
  <c r="AC373" i="3"/>
  <c r="AD373" i="3" s="1"/>
  <c r="Q373" i="3"/>
  <c r="K370" i="10" s="1"/>
  <c r="AO373" i="3"/>
  <c r="AP373" i="3" s="1"/>
  <c r="AM373" i="3" l="1"/>
  <c r="U370" i="10" s="1"/>
  <c r="AL373" i="3"/>
  <c r="AK373" i="3"/>
  <c r="AN373" i="3"/>
  <c r="V370" i="10" s="1"/>
  <c r="P369" i="10"/>
  <c r="AY372" i="3"/>
  <c r="Q369" i="10" s="1"/>
  <c r="AZ372" i="3"/>
  <c r="R369" i="10" s="1"/>
  <c r="R375" i="3"/>
  <c r="S375" i="3" s="1"/>
  <c r="AA375" i="3"/>
  <c r="AB375" i="3"/>
  <c r="AO375" i="3"/>
  <c r="AP375" i="3" s="1"/>
  <c r="Q375" i="3"/>
  <c r="AC375" i="3"/>
  <c r="AD375" i="3" s="1"/>
  <c r="AI375" i="3"/>
  <c r="AJ375" i="3" s="1"/>
  <c r="AQ373" i="3"/>
  <c r="AT373" i="3"/>
  <c r="X370" i="10" s="1"/>
  <c r="AR373" i="3"/>
  <c r="AS373" i="3"/>
  <c r="W370" i="10" s="1"/>
  <c r="W373" i="3"/>
  <c r="U373" i="3"/>
  <c r="Y373" i="3" s="1"/>
  <c r="L370" i="10" s="1"/>
  <c r="X373" i="3"/>
  <c r="V373" i="3"/>
  <c r="Z373" i="3" s="1"/>
  <c r="M370" i="10" s="1"/>
  <c r="T373" i="3"/>
  <c r="AE373" i="3"/>
  <c r="AF373" i="3"/>
  <c r="AH373" i="3"/>
  <c r="T370" i="10" s="1"/>
  <c r="AG373" i="3"/>
  <c r="S370" i="10" s="1"/>
  <c r="P374" i="3"/>
  <c r="J371" i="10" s="1"/>
  <c r="M374" i="3"/>
  <c r="F371" i="10" s="1"/>
  <c r="N374" i="3"/>
  <c r="G371" i="10" s="1"/>
  <c r="E371" i="10"/>
  <c r="M375" i="3"/>
  <c r="N375" i="3"/>
  <c r="P375" i="3"/>
  <c r="AB374" i="3"/>
  <c r="O371" i="10" s="1"/>
  <c r="AA374" i="3"/>
  <c r="N371" i="10" s="1"/>
  <c r="AO374" i="3"/>
  <c r="AP374" i="3" s="1"/>
  <c r="Q374" i="3"/>
  <c r="K371" i="10" s="1"/>
  <c r="R374" i="3"/>
  <c r="S374" i="3" s="1"/>
  <c r="AC374" i="3"/>
  <c r="AD374" i="3" s="1"/>
  <c r="AI374" i="3"/>
  <c r="AJ374" i="3" s="1"/>
  <c r="H371" i="10"/>
  <c r="T375" i="3" l="1"/>
  <c r="W375" i="3"/>
  <c r="X375" i="3"/>
  <c r="U375" i="3"/>
  <c r="Y375" i="3" s="1"/>
  <c r="V375" i="3"/>
  <c r="Z375" i="3" s="1"/>
  <c r="AY373" i="3"/>
  <c r="Q370" i="10" s="1"/>
  <c r="P370" i="10"/>
  <c r="AZ373" i="3"/>
  <c r="R370" i="10" s="1"/>
  <c r="AN375" i="3"/>
  <c r="AM375" i="3"/>
  <c r="AK375" i="3"/>
  <c r="AL375" i="3"/>
  <c r="AG375" i="3"/>
  <c r="AF375" i="3"/>
  <c r="AE375" i="3"/>
  <c r="AH375" i="3"/>
  <c r="T374" i="3"/>
  <c r="W374" i="3"/>
  <c r="X374" i="3"/>
  <c r="U374" i="3"/>
  <c r="Y374" i="3" s="1"/>
  <c r="L371" i="10" s="1"/>
  <c r="V374" i="3"/>
  <c r="Z374" i="3" s="1"/>
  <c r="M371" i="10" s="1"/>
  <c r="AG374" i="3"/>
  <c r="S371" i="10" s="1"/>
  <c r="AH374" i="3"/>
  <c r="T371" i="10" s="1"/>
  <c r="AF374" i="3"/>
  <c r="AE374" i="3"/>
  <c r="AR375" i="3"/>
  <c r="AT375" i="3"/>
  <c r="AS375" i="3"/>
  <c r="AQ375" i="3"/>
  <c r="AT374" i="3"/>
  <c r="X371" i="10" s="1"/>
  <c r="AQ374" i="3"/>
  <c r="AR374" i="3"/>
  <c r="AS374" i="3"/>
  <c r="W371" i="10" s="1"/>
  <c r="AM374" i="3"/>
  <c r="U371" i="10" s="1"/>
  <c r="AN374" i="3"/>
  <c r="V371" i="10" s="1"/>
  <c r="AK374" i="3"/>
  <c r="AL374" i="3"/>
  <c r="AY374" i="3" l="1"/>
  <c r="AZ374" i="3"/>
  <c r="P371" i="10"/>
  <c r="AY375" i="3"/>
  <c r="AZ375" i="3"/>
</calcChain>
</file>

<file path=xl/sharedStrings.xml><?xml version="1.0" encoding="utf-8"?>
<sst xmlns="http://schemas.openxmlformats.org/spreadsheetml/2006/main" count="339" uniqueCount="151">
  <si>
    <t>M</t>
  </si>
  <si>
    <t>C</t>
  </si>
  <si>
    <t>L</t>
  </si>
  <si>
    <t>R</t>
  </si>
  <si>
    <t>Longitude</t>
  </si>
  <si>
    <t>(°)</t>
  </si>
  <si>
    <t>minutes</t>
  </si>
  <si>
    <t>Durée du jour</t>
  </si>
  <si>
    <t>(heures)</t>
  </si>
  <si>
    <t>Crépuscule nautique</t>
  </si>
  <si>
    <t>Crépuscule civil</t>
  </si>
  <si>
    <t>m:s</t>
  </si>
  <si>
    <t>(°) / sud</t>
  </si>
  <si>
    <t>Hcn</t>
  </si>
  <si>
    <t>Hca</t>
  </si>
  <si>
    <t>du</t>
  </si>
  <si>
    <t>emps</t>
  </si>
  <si>
    <t>Solaire</t>
  </si>
  <si>
    <t>2 x Ho</t>
  </si>
  <si>
    <t xml:space="preserve"> t </t>
  </si>
  <si>
    <t>Coucher</t>
  </si>
  <si>
    <t>T</t>
  </si>
  <si>
    <t>Fin   soir</t>
  </si>
  <si>
    <t>Début    matin</t>
  </si>
  <si>
    <t>Crépuscule astronomique</t>
  </si>
  <si>
    <t>Déclinaison</t>
  </si>
  <si>
    <t>Début        matin</t>
  </si>
  <si>
    <t>Passage</t>
  </si>
  <si>
    <t>Lever /</t>
  </si>
  <si>
    <t>Jour</t>
  </si>
  <si>
    <t>Latitude</t>
  </si>
  <si>
    <t>Date</t>
  </si>
  <si>
    <t>(heure</t>
  </si>
  <si>
    <t>vraie)</t>
  </si>
  <si>
    <t>Angle    H</t>
  </si>
  <si>
    <t>Angle       H</t>
  </si>
  <si>
    <t>Angle  H</t>
  </si>
  <si>
    <t xml:space="preserve"> horaire            ca</t>
  </si>
  <si>
    <t>(heure)</t>
  </si>
  <si>
    <t>Azimut                   / sud</t>
  </si>
  <si>
    <t>Angle                     / horizon</t>
  </si>
  <si>
    <t>UTC)</t>
  </si>
  <si>
    <t xml:space="preserve">(heure </t>
  </si>
  <si>
    <t>Lever</t>
  </si>
  <si>
    <t>horaire          cc</t>
  </si>
  <si>
    <t>horaire  cn</t>
  </si>
  <si>
    <t>Angle           H</t>
  </si>
  <si>
    <t>horaire        o</t>
  </si>
  <si>
    <t xml:space="preserve">Coucher </t>
  </si>
  <si>
    <t>E q u a</t>
  </si>
  <si>
    <t>i o n</t>
  </si>
  <si>
    <t>N</t>
  </si>
  <si>
    <t>hauteur (°)</t>
  </si>
  <si>
    <t>heure (UTC)</t>
  </si>
  <si>
    <t xml:space="preserve"> au</t>
  </si>
  <si>
    <t xml:space="preserve"> méridien</t>
  </si>
  <si>
    <t>Crépuscules</t>
  </si>
  <si>
    <t>Hauteur</t>
  </si>
  <si>
    <t>Heure</t>
  </si>
  <si>
    <t>Lat</t>
  </si>
  <si>
    <t>Long</t>
  </si>
  <si>
    <t>365 j</t>
  </si>
  <si>
    <t>366 j</t>
  </si>
  <si>
    <t>Copie de la feuille "Calcul"</t>
  </si>
  <si>
    <t>Nautique</t>
  </si>
  <si>
    <t>Civil</t>
  </si>
  <si>
    <t>Azimut sud</t>
  </si>
  <si>
    <t>Angle horizon</t>
  </si>
  <si>
    <t>Equation du temps</t>
  </si>
  <si>
    <t>Déclinaison Solaire</t>
  </si>
  <si>
    <t>Décalage</t>
  </si>
  <si>
    <t>∆</t>
  </si>
  <si>
    <t>Equation du Temps</t>
  </si>
  <si>
    <t>Passage au Méridien</t>
  </si>
  <si>
    <t>JOUR
SEM</t>
  </si>
  <si>
    <t>heure Légale</t>
  </si>
  <si>
    <t>Légale)</t>
  </si>
  <si>
    <t>(heure légale)</t>
  </si>
  <si>
    <t>Variation durée du jour</t>
  </si>
  <si>
    <t>Durée jour</t>
  </si>
  <si>
    <t>Eté / Hiver</t>
  </si>
  <si>
    <t>Astronomique</t>
  </si>
  <si>
    <t>Variation</t>
  </si>
  <si>
    <t>mn:ss</t>
  </si>
  <si>
    <t>Début
hh:mn</t>
  </si>
  <si>
    <t>Fin
hh:mn</t>
  </si>
  <si>
    <t>min</t>
  </si>
  <si>
    <t>Degré (°)</t>
  </si>
  <si>
    <t>E</t>
  </si>
  <si>
    <t>hh:mn</t>
  </si>
  <si>
    <t>Passage méridien</t>
  </si>
  <si>
    <t>hh:mm</t>
  </si>
  <si>
    <t>Heure de lever &amp; coucher du soleil</t>
  </si>
  <si>
    <t>±</t>
  </si>
  <si>
    <t>S</t>
  </si>
  <si>
    <t>O</t>
  </si>
  <si>
    <t>W</t>
  </si>
  <si>
    <t>Année</t>
  </si>
  <si>
    <t>Dates de Changement
d'heure</t>
  </si>
  <si>
    <t>UTC</t>
  </si>
  <si>
    <t>OUI</t>
  </si>
  <si>
    <t>NON</t>
  </si>
  <si>
    <t>Heure UTC:</t>
  </si>
  <si>
    <t>Latitude:</t>
  </si>
  <si>
    <t>Longitude:</t>
  </si>
  <si>
    <t>Date Début:</t>
  </si>
  <si>
    <t>Listes de choix</t>
  </si>
  <si>
    <t>Sélection</t>
  </si>
  <si>
    <t>Curseur</t>
  </si>
  <si>
    <t>Mois</t>
  </si>
  <si>
    <t>Heure d'été</t>
  </si>
  <si>
    <t>Heure d'hiver</t>
  </si>
  <si>
    <t>Emisphère Nord</t>
  </si>
  <si>
    <t>Amérique Centrale</t>
  </si>
  <si>
    <t>Amérique du Nord</t>
  </si>
  <si>
    <t>Europe</t>
  </si>
  <si>
    <t>Afrique</t>
  </si>
  <si>
    <t>Mexique</t>
  </si>
  <si>
    <t>2ème dimanche de mars</t>
  </si>
  <si>
    <t>2eme dimanche de mars</t>
  </si>
  <si>
    <t>Dernier dimanche de mars</t>
  </si>
  <si>
    <t>1er dimanche d'avril</t>
  </si>
  <si>
    <t>Océanie 2</t>
  </si>
  <si>
    <t>Australie</t>
  </si>
  <si>
    <t>Brésil</t>
  </si>
  <si>
    <t>Océanie 1</t>
  </si>
  <si>
    <t>1er dimanche de septembre</t>
  </si>
  <si>
    <t>Dernier dimanche de septembre</t>
  </si>
  <si>
    <t>1er dimanche d'octobre</t>
  </si>
  <si>
    <t>3eme dimanche d'octobre</t>
  </si>
  <si>
    <t>1er dimanche de novembre</t>
  </si>
  <si>
    <t>3ème dimanche de février</t>
  </si>
  <si>
    <t>4ème dimanche de janvier</t>
  </si>
  <si>
    <t>Denier dimanche d'octobre</t>
  </si>
  <si>
    <t>Réglages</t>
  </si>
  <si>
    <r>
      <rPr>
        <b/>
        <sz val="12"/>
        <color theme="9" tint="-0.499984740745262"/>
        <rFont val="Arial"/>
        <family val="2"/>
      </rPr>
      <t>Critère</t>
    </r>
    <r>
      <rPr>
        <sz val="12"/>
        <color theme="9" tint="-0.499984740745262"/>
        <rFont val="Arial"/>
        <family val="2"/>
      </rPr>
      <t xml:space="preserve"> =&gt;</t>
    </r>
  </si>
  <si>
    <r>
      <rPr>
        <b/>
        <sz val="12"/>
        <color theme="9" tint="-0.499984740745262"/>
        <rFont val="Arial"/>
        <family val="2"/>
      </rPr>
      <t>Jour</t>
    </r>
    <r>
      <rPr>
        <sz val="12"/>
        <color theme="9" tint="-0.499984740745262"/>
        <rFont val="Arial"/>
        <family val="2"/>
      </rPr>
      <t xml:space="preserve"> =&gt;</t>
    </r>
  </si>
  <si>
    <r>
      <rPr>
        <b/>
        <sz val="12"/>
        <color theme="9" tint="-0.499984740745262"/>
        <rFont val="Arial"/>
        <family val="2"/>
      </rPr>
      <t>Mois</t>
    </r>
    <r>
      <rPr>
        <sz val="12"/>
        <color theme="9" tint="-0.499984740745262"/>
        <rFont val="Arial"/>
        <family val="2"/>
      </rPr>
      <t xml:space="preserve"> =&gt;</t>
    </r>
  </si>
  <si>
    <t>Sélection des dates d'heure été / hiver</t>
  </si>
  <si>
    <t>Info: Principaux changements d'heures d'été et d'hiver</t>
  </si>
  <si>
    <t>Heures de lever et de coucher du Soleil,</t>
  </si>
  <si>
    <t>passage au méridien, durée du jour et variation, crépuscules.</t>
  </si>
  <si>
    <t>Heure d'été:</t>
  </si>
  <si>
    <t>E:</t>
  </si>
  <si>
    <t>Heure UTC ± :</t>
  </si>
  <si>
    <t>Régler les dates de changements d'heure d'été et d'hiver ci-contre =&gt;</t>
  </si>
  <si>
    <t>Emisphère Sud</t>
  </si>
  <si>
    <t>Quantième</t>
  </si>
  <si>
    <t>H:</t>
  </si>
  <si>
    <t>hh mn ss</t>
  </si>
  <si>
    <t>mn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</si>
</sst>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000"/>
    <numFmt numFmtId="165" formatCode="0.00000"/>
    <numFmt numFmtId="166" formatCode="h:mm"/>
    <numFmt numFmtId="167" formatCode="h:mm:ss"/>
    <numFmt numFmtId="168" formatCode="0.00\°"/>
    <numFmt numFmtId="169" formatCode="h:mm;@"/>
    <numFmt numFmtId="170" formatCode="[$-F400]h:mm:ss\ AM/PM"/>
    <numFmt numFmtId="171" formatCode="[$-10482]dd/mm/yyyy;@"/>
    <numFmt numFmtId="172" formatCode="00"/>
    <numFmt numFmtId="173" formatCode="dd/mm/yy;@"/>
    <numFmt numFmtId="174" formatCode="dddd\ dd\ mmmm\ yyyy"/>
    <numFmt numFmtId="175" formatCode="dddd"/>
    <numFmt numFmtId="176" formatCode="mmmm"/>
    <numFmt numFmtId="177" formatCode="mmmm\ yyyy"/>
    <numFmt numFmtId="178" formatCode="ddd\ dd/mm/yyyy"/>
    <numFmt numFmtId="179" formatCode="mm\'ss\'\'"/>
    <numFmt numFmtId="180" formatCode="hh&quot;h&quot;\ mm&quot;mn&quot;\ ss&quot;s&quot;"/>
    <numFmt numFmtId="181" formatCode="mm&quot;mn&quot;\ ss&quot;s&quot;"/>
  </numFmts>
  <fonts count="31">
    <font>
      <sz val="10"/>
      <name val="Arial"/>
    </font>
    <font>
      <sz val="8"/>
      <name val="Arial"/>
      <family val="2"/>
    </font>
    <font>
      <sz val="10"/>
      <name val="Arial"/>
      <family val="2"/>
    </font>
    <font>
      <b/>
      <sz val="10"/>
      <name val="Arial"/>
      <family val="2"/>
    </font>
    <font>
      <b/>
      <sz val="8"/>
      <name val="Arial"/>
      <family val="2"/>
    </font>
    <font>
      <i/>
      <sz val="8"/>
      <name val="Arial"/>
      <family val="2"/>
    </font>
    <font>
      <sz val="9"/>
      <name val="Arial"/>
      <family val="2"/>
    </font>
    <font>
      <i/>
      <sz val="10"/>
      <name val="Arial"/>
      <family val="2"/>
    </font>
    <font>
      <b/>
      <sz val="11"/>
      <name val="Arial"/>
      <family val="2"/>
    </font>
    <font>
      <sz val="11"/>
      <name val="Arial"/>
      <family val="2"/>
    </font>
    <font>
      <u/>
      <sz val="10"/>
      <color theme="10"/>
      <name val="Arial"/>
      <family val="2"/>
    </font>
    <font>
      <u/>
      <sz val="10"/>
      <color theme="11"/>
      <name val="Arial"/>
      <family val="2"/>
    </font>
    <font>
      <sz val="10"/>
      <name val="Calibri"/>
      <family val="2"/>
      <scheme val="minor"/>
    </font>
    <font>
      <b/>
      <u/>
      <sz val="10"/>
      <name val="Arial"/>
      <family val="2"/>
    </font>
    <font>
      <b/>
      <u/>
      <sz val="11"/>
      <name val="Arial"/>
      <family val="2"/>
    </font>
    <font>
      <sz val="12"/>
      <name val="Arial"/>
      <family val="2"/>
    </font>
    <font>
      <i/>
      <sz val="12"/>
      <name val="Arial"/>
      <family val="2"/>
    </font>
    <font>
      <i/>
      <sz val="9"/>
      <name val="Arial"/>
      <family val="2"/>
    </font>
    <font>
      <b/>
      <sz val="12"/>
      <color theme="9" tint="-0.499984740745262"/>
      <name val="Arial"/>
      <family val="2"/>
    </font>
    <font>
      <sz val="12"/>
      <color theme="9" tint="-0.499984740745262"/>
      <name val="Arial"/>
      <family val="2"/>
    </font>
    <font>
      <sz val="12"/>
      <color rgb="FFCCFFCC"/>
      <name val="Arial"/>
      <family val="2"/>
    </font>
    <font>
      <i/>
      <sz val="12"/>
      <color theme="1" tint="0.499984740745262"/>
      <name val="Arial"/>
      <family val="2"/>
    </font>
    <font>
      <b/>
      <sz val="16"/>
      <color theme="1" tint="0.499984740745262"/>
      <name val="Arial"/>
      <family val="2"/>
    </font>
    <font>
      <b/>
      <sz val="11"/>
      <color theme="2" tint="-0.499984740745262"/>
      <name val="Arial"/>
      <family val="2"/>
    </font>
    <font>
      <sz val="14"/>
      <name val="Arial"/>
      <family val="2"/>
    </font>
    <font>
      <b/>
      <sz val="16"/>
      <color theme="9" tint="-0.499984740745262"/>
      <name val="Arial"/>
      <family val="2"/>
    </font>
    <font>
      <b/>
      <sz val="18"/>
      <color theme="9" tint="-0.499984740745262"/>
      <name val="Arial"/>
      <family val="2"/>
    </font>
    <font>
      <sz val="18"/>
      <color theme="9" tint="-0.499984740745262"/>
      <name val="Arial"/>
      <family val="2"/>
    </font>
    <font>
      <i/>
      <sz val="12"/>
      <color theme="9" tint="-0.499984740745262"/>
      <name val="Arial"/>
      <family val="2"/>
    </font>
    <font>
      <i/>
      <sz val="8"/>
      <name val="Arial Italique"/>
    </font>
    <font>
      <sz val="10"/>
      <color rgb="FF000000"/>
      <name val="Geneva"/>
      <family val="2"/>
      <charset val="1"/>
    </font>
  </fonts>
  <fills count="11">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DE9D9"/>
        <bgColor rgb="FF000000"/>
      </patternFill>
    </fill>
  </fills>
  <borders count="46">
    <border>
      <left/>
      <right/>
      <top/>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diagonal/>
    </border>
    <border>
      <left style="hair">
        <color auto="1"/>
      </left>
      <right style="thin">
        <color auto="1"/>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thin">
        <color auto="1"/>
      </top>
      <bottom/>
      <diagonal/>
    </border>
    <border>
      <left style="hair">
        <color auto="1"/>
      </left>
      <right/>
      <top style="hair">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193">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57">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66" fontId="1" fillId="0" borderId="2" xfId="0" applyNumberFormat="1" applyFont="1" applyBorder="1" applyAlignment="1">
      <alignment horizontal="center"/>
    </xf>
    <xf numFmtId="0" fontId="1" fillId="0" borderId="0" xfId="0" applyFont="1" applyAlignment="1">
      <alignment horizontal="left"/>
    </xf>
    <xf numFmtId="0" fontId="1" fillId="0" borderId="2" xfId="0" applyFont="1" applyBorder="1"/>
    <xf numFmtId="166" fontId="1" fillId="0" borderId="0" xfId="0" applyNumberFormat="1" applyFont="1" applyBorder="1" applyAlignment="1">
      <alignment horizontal="center"/>
    </xf>
    <xf numFmtId="164" fontId="1" fillId="0" borderId="0" xfId="0" applyNumberFormat="1" applyFont="1" applyBorder="1" applyAlignment="1">
      <alignment horizontal="center"/>
    </xf>
    <xf numFmtId="2" fontId="1" fillId="0" borderId="3" xfId="0" applyNumberFormat="1" applyFont="1" applyBorder="1" applyAlignment="1">
      <alignment horizontal="center"/>
    </xf>
    <xf numFmtId="2" fontId="1" fillId="0" borderId="0" xfId="0" applyNumberFormat="1" applyFont="1" applyBorder="1" applyAlignment="1">
      <alignment horizontal="center"/>
    </xf>
    <xf numFmtId="0" fontId="1" fillId="0" borderId="0" xfId="0" applyFont="1" applyAlignment="1">
      <alignment wrapText="1"/>
    </xf>
    <xf numFmtId="0" fontId="1" fillId="0" borderId="1" xfId="0" applyFont="1" applyBorder="1"/>
    <xf numFmtId="0" fontId="1" fillId="0" borderId="4"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0" fontId="1" fillId="0" borderId="0" xfId="0" applyFont="1" applyAlignment="1">
      <alignment horizontal="center" wrapText="1"/>
    </xf>
    <xf numFmtId="0" fontId="1" fillId="0" borderId="0" xfId="0" applyFont="1" applyBorder="1" applyAlignment="1">
      <alignment horizontal="center" wrapText="1"/>
    </xf>
    <xf numFmtId="14" fontId="1" fillId="0" borderId="0" xfId="0" applyNumberFormat="1" applyFont="1"/>
    <xf numFmtId="0" fontId="1" fillId="0" borderId="0" xfId="0" applyFont="1" applyBorder="1" applyAlignment="1">
      <alignment horizontal="right"/>
    </xf>
    <xf numFmtId="167" fontId="1" fillId="0" borderId="0" xfId="0" applyNumberFormat="1" applyFont="1" applyBorder="1" applyAlignment="1">
      <alignment horizontal="center"/>
    </xf>
    <xf numFmtId="2" fontId="5" fillId="0" borderId="0" xfId="0" applyNumberFormat="1" applyFont="1" applyBorder="1" applyAlignment="1">
      <alignment horizontal="center"/>
    </xf>
    <xf numFmtId="2" fontId="5" fillId="0" borderId="3" xfId="0" applyNumberFormat="1" applyFont="1" applyBorder="1" applyAlignment="1">
      <alignment horizontal="center"/>
    </xf>
    <xf numFmtId="2" fontId="5" fillId="0" borderId="0" xfId="0" applyNumberFormat="1" applyFont="1" applyAlignment="1">
      <alignment horizontal="center"/>
    </xf>
    <xf numFmtId="166" fontId="5" fillId="0" borderId="0" xfId="0" applyNumberFormat="1" applyFont="1" applyAlignment="1">
      <alignment horizontal="center"/>
    </xf>
    <xf numFmtId="166" fontId="5" fillId="0" borderId="0" xfId="0" applyNumberFormat="1" applyFont="1" applyBorder="1" applyAlignment="1">
      <alignment horizontal="center"/>
    </xf>
    <xf numFmtId="164" fontId="4" fillId="0" borderId="7" xfId="0" applyNumberFormat="1" applyFont="1" applyBorder="1" applyAlignment="1">
      <alignment horizontal="center"/>
    </xf>
    <xf numFmtId="164" fontId="5" fillId="0" borderId="3" xfId="0" applyNumberFormat="1" applyFont="1" applyBorder="1" applyAlignment="1">
      <alignment horizontal="center"/>
    </xf>
    <xf numFmtId="2" fontId="5" fillId="0" borderId="2" xfId="0" applyNumberFormat="1" applyFont="1" applyBorder="1" applyAlignment="1">
      <alignment horizontal="center"/>
    </xf>
    <xf numFmtId="166" fontId="4" fillId="0" borderId="0" xfId="0" applyNumberFormat="1" applyFont="1" applyBorder="1" applyAlignment="1">
      <alignment horizontal="center"/>
    </xf>
    <xf numFmtId="1" fontId="1" fillId="0" borderId="0" xfId="0" applyNumberFormat="1" applyFont="1" applyBorder="1" applyAlignment="1">
      <alignment horizontal="center"/>
    </xf>
    <xf numFmtId="164" fontId="5" fillId="0" borderId="0" xfId="0" applyNumberFormat="1" applyFont="1" applyBorder="1" applyAlignment="1">
      <alignment horizontal="center"/>
    </xf>
    <xf numFmtId="164" fontId="4" fillId="0" borderId="0" xfId="0" applyNumberFormat="1" applyFont="1" applyBorder="1" applyAlignment="1">
      <alignment horizontal="center"/>
    </xf>
    <xf numFmtId="2" fontId="4" fillId="0" borderId="0" xfId="0" applyNumberFormat="1" applyFont="1" applyBorder="1" applyAlignment="1">
      <alignment horizontal="center"/>
    </xf>
    <xf numFmtId="167" fontId="4" fillId="0" borderId="0" xfId="0" applyNumberFormat="1" applyFont="1" applyBorder="1" applyAlignment="1">
      <alignment horizontal="center"/>
    </xf>
    <xf numFmtId="1" fontId="1" fillId="0" borderId="14" xfId="0" applyNumberFormat="1" applyFont="1" applyBorder="1" applyAlignment="1">
      <alignment horizontal="center"/>
    </xf>
    <xf numFmtId="14" fontId="1" fillId="0" borderId="0" xfId="0" applyNumberFormat="1" applyFont="1" applyBorder="1" applyAlignment="1">
      <alignment horizontal="center"/>
    </xf>
    <xf numFmtId="0" fontId="1" fillId="2" borderId="5" xfId="0" applyFont="1" applyFill="1" applyBorder="1" applyAlignment="1">
      <alignment horizontal="center" wrapText="1"/>
    </xf>
    <xf numFmtId="0" fontId="1" fillId="2" borderId="13" xfId="0" applyFont="1" applyFill="1" applyBorder="1" applyAlignment="1">
      <alignment horizontal="center" wrapText="1"/>
    </xf>
    <xf numFmtId="0" fontId="1" fillId="2" borderId="11" xfId="0" applyFont="1" applyFill="1" applyBorder="1" applyAlignment="1">
      <alignment horizontal="center" wrapText="1"/>
    </xf>
    <xf numFmtId="0" fontId="5" fillId="2" borderId="8" xfId="0" applyFont="1" applyFill="1" applyBorder="1" applyAlignment="1">
      <alignment horizontal="right" wrapText="1"/>
    </xf>
    <xf numFmtId="0" fontId="5" fillId="2" borderId="1" xfId="0" applyNumberFormat="1" applyFont="1" applyFill="1" applyBorder="1" applyAlignment="1">
      <alignment horizontal="center" wrapText="1"/>
    </xf>
    <xf numFmtId="0" fontId="5" fillId="2" borderId="4" xfId="0" applyFont="1" applyFill="1" applyBorder="1" applyAlignment="1">
      <alignment horizontal="left" wrapText="1"/>
    </xf>
    <xf numFmtId="0" fontId="1" fillId="2" borderId="10" xfId="0" applyFont="1" applyFill="1" applyBorder="1" applyAlignment="1">
      <alignment horizontal="center" wrapText="1"/>
    </xf>
    <xf numFmtId="0" fontId="1" fillId="2" borderId="8" xfId="0" applyFont="1" applyFill="1" applyBorder="1" applyAlignment="1">
      <alignment horizontal="right" vertical="top" wrapText="1"/>
    </xf>
    <xf numFmtId="0" fontId="1" fillId="2" borderId="1" xfId="0" applyFont="1" applyFill="1" applyBorder="1" applyAlignment="1">
      <alignment horizontal="center" wrapText="1"/>
    </xf>
    <xf numFmtId="0" fontId="1" fillId="2" borderId="8" xfId="0" applyFont="1" applyFill="1" applyBorder="1" applyAlignment="1">
      <alignment horizontal="right" wrapText="1"/>
    </xf>
    <xf numFmtId="0" fontId="1" fillId="2" borderId="12" xfId="0" applyFont="1" applyFill="1" applyBorder="1" applyAlignment="1">
      <alignment horizontal="left" wrapText="1"/>
    </xf>
    <xf numFmtId="0" fontId="1" fillId="2" borderId="4" xfId="0" applyFont="1" applyFill="1" applyBorder="1" applyAlignment="1">
      <alignment horizontal="center" wrapText="1"/>
    </xf>
    <xf numFmtId="0" fontId="5" fillId="2" borderId="13" xfId="0" applyFont="1" applyFill="1" applyBorder="1" applyAlignment="1">
      <alignment horizontal="center" wrapText="1"/>
    </xf>
    <xf numFmtId="0" fontId="1" fillId="2" borderId="13" xfId="0" applyFont="1" applyFill="1" applyBorder="1" applyAlignment="1">
      <alignment horizontal="right" wrapText="1"/>
    </xf>
    <xf numFmtId="0" fontId="1" fillId="2" borderId="12" xfId="0" applyFont="1" applyFill="1" applyBorder="1" applyAlignment="1">
      <alignment wrapText="1"/>
    </xf>
    <xf numFmtId="0" fontId="1" fillId="2" borderId="12" xfId="0" applyFont="1" applyFill="1" applyBorder="1" applyAlignment="1">
      <alignment horizontal="center" wrapText="1"/>
    </xf>
    <xf numFmtId="0" fontId="1" fillId="2" borderId="4" xfId="0" applyFont="1" applyFill="1" applyBorder="1" applyAlignment="1">
      <alignment horizontal="center"/>
    </xf>
    <xf numFmtId="0" fontId="1" fillId="2" borderId="8" xfId="0" applyFont="1" applyFill="1" applyBorder="1" applyAlignment="1">
      <alignment horizontal="center"/>
    </xf>
    <xf numFmtId="0" fontId="1" fillId="2" borderId="1" xfId="0" applyFont="1" applyFill="1" applyBorder="1" applyAlignment="1">
      <alignment horizontal="center"/>
    </xf>
    <xf numFmtId="0" fontId="1" fillId="2" borderId="13" xfId="0" applyFont="1" applyFill="1" applyBorder="1" applyAlignment="1">
      <alignment horizontal="center"/>
    </xf>
    <xf numFmtId="0" fontId="1" fillId="2" borderId="16" xfId="0" applyFont="1" applyFill="1" applyBorder="1" applyAlignment="1">
      <alignment horizontal="center"/>
    </xf>
    <xf numFmtId="0" fontId="1" fillId="2" borderId="12" xfId="0" applyFont="1" applyFill="1" applyBorder="1" applyAlignment="1">
      <alignment horizontal="center"/>
    </xf>
    <xf numFmtId="0" fontId="5" fillId="2" borderId="8" xfId="0" applyFont="1" applyFill="1" applyBorder="1" applyAlignment="1">
      <alignment horizontal="right"/>
    </xf>
    <xf numFmtId="0" fontId="5" fillId="2" borderId="1" xfId="0" applyFont="1" applyFill="1" applyBorder="1" applyAlignment="1">
      <alignment horizontal="left"/>
    </xf>
    <xf numFmtId="0" fontId="5" fillId="2" borderId="12" xfId="0" applyFont="1" applyFill="1" applyBorder="1" applyAlignment="1">
      <alignment horizontal="left"/>
    </xf>
    <xf numFmtId="0" fontId="1" fillId="2" borderId="11" xfId="0" applyFont="1" applyFill="1" applyBorder="1" applyAlignment="1">
      <alignment horizontal="center"/>
    </xf>
    <xf numFmtId="0" fontId="5" fillId="2" borderId="7" xfId="0" applyFont="1" applyFill="1" applyBorder="1" applyAlignment="1">
      <alignment horizontal="right"/>
    </xf>
    <xf numFmtId="0" fontId="5" fillId="2" borderId="6" xfId="0" applyFont="1" applyFill="1" applyBorder="1" applyAlignment="1">
      <alignment horizontal="center"/>
    </xf>
    <xf numFmtId="0" fontId="5" fillId="2" borderId="5" xfId="0" applyFont="1" applyFill="1" applyBorder="1"/>
    <xf numFmtId="0" fontId="1" fillId="2" borderId="5" xfId="0" applyFont="1" applyFill="1" applyBorder="1"/>
    <xf numFmtId="0" fontId="1" fillId="2" borderId="7" xfId="0" applyFont="1" applyFill="1" applyBorder="1" applyAlignment="1">
      <alignment horizontal="center"/>
    </xf>
    <xf numFmtId="0" fontId="1" fillId="2" borderId="6" xfId="0" applyFont="1" applyFill="1" applyBorder="1" applyAlignment="1">
      <alignment horizontal="center"/>
    </xf>
    <xf numFmtId="0" fontId="1" fillId="2" borderId="5" xfId="0" applyFont="1" applyFill="1" applyBorder="1" applyAlignment="1">
      <alignment horizontal="center"/>
    </xf>
    <xf numFmtId="165" fontId="1" fillId="2" borderId="9" xfId="0" applyNumberFormat="1" applyFont="1" applyFill="1" applyBorder="1" applyAlignment="1">
      <alignment horizontal="center"/>
    </xf>
    <xf numFmtId="165" fontId="1" fillId="2" borderId="10" xfId="0" applyNumberFormat="1" applyFont="1" applyFill="1" applyBorder="1" applyAlignment="1">
      <alignment horizontal="center"/>
    </xf>
    <xf numFmtId="0" fontId="1" fillId="2" borderId="13" xfId="0" applyFont="1" applyFill="1" applyBorder="1" applyAlignment="1">
      <alignment horizontal="left"/>
    </xf>
    <xf numFmtId="0" fontId="1" fillId="2" borderId="11" xfId="0" applyFont="1" applyFill="1" applyBorder="1"/>
    <xf numFmtId="0" fontId="1" fillId="2" borderId="12" xfId="0" applyFont="1" applyFill="1" applyBorder="1"/>
    <xf numFmtId="0" fontId="1" fillId="2" borderId="13" xfId="0" applyFont="1" applyFill="1" applyBorder="1"/>
    <xf numFmtId="0" fontId="1" fillId="2" borderId="11" xfId="0" applyFont="1" applyFill="1" applyBorder="1" applyAlignment="1"/>
    <xf numFmtId="0" fontId="1" fillId="2" borderId="16" xfId="0" applyFont="1" applyFill="1" applyBorder="1" applyAlignment="1">
      <alignment horizontal="center" wrapText="1"/>
    </xf>
    <xf numFmtId="0" fontId="1" fillId="2" borderId="1" xfId="0" applyFont="1" applyFill="1" applyBorder="1" applyAlignment="1">
      <alignment horizontal="right" wrapText="1"/>
    </xf>
    <xf numFmtId="0" fontId="1" fillId="2" borderId="12" xfId="0" applyFont="1" applyFill="1" applyBorder="1" applyAlignment="1">
      <alignment horizontal="left"/>
    </xf>
    <xf numFmtId="2" fontId="1" fillId="0" borderId="0" xfId="0" applyNumberFormat="1" applyFont="1" applyAlignment="1">
      <alignment horizontal="center"/>
    </xf>
    <xf numFmtId="167" fontId="1" fillId="0" borderId="3" xfId="0" applyNumberFormat="1" applyFont="1" applyBorder="1" applyAlignment="1">
      <alignment horizontal="center"/>
    </xf>
    <xf numFmtId="0" fontId="1" fillId="2" borderId="9" xfId="0" applyFont="1" applyFill="1" applyBorder="1" applyAlignment="1">
      <alignment horizontal="center" wrapText="1"/>
    </xf>
    <xf numFmtId="0" fontId="1" fillId="2" borderId="10" xfId="0" applyFont="1" applyFill="1" applyBorder="1" applyAlignment="1">
      <alignment horizontal="center"/>
    </xf>
    <xf numFmtId="0" fontId="6" fillId="2" borderId="7" xfId="0" applyFont="1" applyFill="1" applyBorder="1"/>
    <xf numFmtId="0" fontId="6" fillId="2" borderId="6" xfId="0" applyFont="1" applyFill="1" applyBorder="1" applyAlignment="1">
      <alignment horizontal="center"/>
    </xf>
    <xf numFmtId="0" fontId="6" fillId="2" borderId="5" xfId="0" applyFont="1" applyFill="1" applyBorder="1" applyAlignment="1">
      <alignment horizontal="center"/>
    </xf>
    <xf numFmtId="0" fontId="6" fillId="2" borderId="8" xfId="0" applyFont="1" applyFill="1" applyBorder="1"/>
    <xf numFmtId="0" fontId="6" fillId="2" borderId="1" xfId="0" applyFont="1" applyFill="1" applyBorder="1" applyAlignment="1">
      <alignment horizontal="center"/>
    </xf>
    <xf numFmtId="0" fontId="6" fillId="2" borderId="4" xfId="0" applyFont="1" applyFill="1" applyBorder="1" applyAlignment="1">
      <alignment horizontal="center"/>
    </xf>
    <xf numFmtId="0" fontId="2" fillId="0" borderId="0" xfId="0" applyFont="1" applyAlignment="1">
      <alignment horizontal="center"/>
    </xf>
    <xf numFmtId="1" fontId="9" fillId="0" borderId="9" xfId="0" applyNumberFormat="1" applyFont="1" applyBorder="1" applyAlignment="1" applyProtection="1">
      <protection hidden="1"/>
    </xf>
    <xf numFmtId="1" fontId="9" fillId="0" borderId="15" xfId="0" applyNumberFormat="1" applyFont="1" applyBorder="1" applyAlignment="1" applyProtection="1">
      <protection hidden="1"/>
    </xf>
    <xf numFmtId="0" fontId="0" fillId="0" borderId="0" xfId="0" applyFont="1" applyProtection="1"/>
    <xf numFmtId="0" fontId="0" fillId="0" borderId="0" xfId="0" applyFont="1" applyBorder="1" applyProtection="1"/>
    <xf numFmtId="0" fontId="0" fillId="0" borderId="0" xfId="0" applyFont="1" applyAlignment="1" applyProtection="1">
      <alignment horizontal="center"/>
    </xf>
    <xf numFmtId="0" fontId="0" fillId="0" borderId="0" xfId="0" applyFont="1" applyAlignment="1" applyProtection="1">
      <alignment horizontal="center" wrapText="1"/>
    </xf>
    <xf numFmtId="0" fontId="0" fillId="0" borderId="0" xfId="0" applyFont="1" applyAlignment="1" applyProtection="1">
      <alignment horizontal="left"/>
    </xf>
    <xf numFmtId="0" fontId="0" fillId="4" borderId="7" xfId="0" applyFont="1" applyFill="1" applyBorder="1" applyProtection="1"/>
    <xf numFmtId="0" fontId="0" fillId="4" borderId="6" xfId="0" applyFont="1" applyFill="1" applyBorder="1" applyAlignment="1" applyProtection="1">
      <alignment horizontal="center"/>
    </xf>
    <xf numFmtId="0" fontId="0" fillId="4" borderId="5" xfId="0" applyFont="1" applyFill="1" applyBorder="1" applyAlignment="1" applyProtection="1">
      <alignment horizontal="center"/>
    </xf>
    <xf numFmtId="164" fontId="0" fillId="4" borderId="7" xfId="0" applyNumberFormat="1" applyFont="1" applyFill="1" applyBorder="1" applyAlignment="1" applyProtection="1">
      <alignment horizontal="center"/>
    </xf>
    <xf numFmtId="165" fontId="0" fillId="4" borderId="5" xfId="0" applyNumberFormat="1" applyFont="1" applyFill="1" applyBorder="1" applyAlignment="1" applyProtection="1">
      <alignment horizontal="center"/>
    </xf>
    <xf numFmtId="0" fontId="0" fillId="0" borderId="0" xfId="0" applyFont="1" applyBorder="1" applyAlignment="1" applyProtection="1">
      <alignment horizontal="right"/>
    </xf>
    <xf numFmtId="0" fontId="0" fillId="0" borderId="0" xfId="0" applyFont="1" applyBorder="1" applyAlignment="1" applyProtection="1">
      <alignment horizontal="center"/>
    </xf>
    <xf numFmtId="0" fontId="0" fillId="4" borderId="8" xfId="0" applyFont="1" applyFill="1" applyBorder="1" applyProtection="1"/>
    <xf numFmtId="0" fontId="0" fillId="4" borderId="1" xfId="0" applyFont="1" applyFill="1" applyBorder="1" applyAlignment="1" applyProtection="1">
      <alignment horizontal="center"/>
    </xf>
    <xf numFmtId="0" fontId="0" fillId="4" borderId="4" xfId="0" applyFont="1" applyFill="1" applyBorder="1" applyAlignment="1" applyProtection="1">
      <alignment horizontal="center"/>
    </xf>
    <xf numFmtId="165" fontId="0" fillId="4" borderId="4" xfId="0" applyNumberFormat="1" applyFont="1" applyFill="1" applyBorder="1" applyAlignment="1" applyProtection="1">
      <alignment horizontal="center"/>
    </xf>
    <xf numFmtId="0" fontId="0" fillId="0" borderId="1" xfId="0" applyFont="1" applyBorder="1" applyProtection="1"/>
    <xf numFmtId="0" fontId="0" fillId="0" borderId="4" xfId="0" applyFont="1" applyBorder="1" applyProtection="1"/>
    <xf numFmtId="0" fontId="0" fillId="4" borderId="5" xfId="0" applyFont="1" applyFill="1" applyBorder="1" applyProtection="1"/>
    <xf numFmtId="0" fontId="0" fillId="4" borderId="12" xfId="0" applyFont="1" applyFill="1" applyBorder="1" applyAlignment="1" applyProtection="1">
      <alignment horizontal="center"/>
    </xf>
    <xf numFmtId="0" fontId="0" fillId="4" borderId="5" xfId="0" applyFont="1" applyFill="1" applyBorder="1" applyAlignment="1" applyProtection="1">
      <alignment horizontal="center" wrapText="1"/>
    </xf>
    <xf numFmtId="0" fontId="0" fillId="4" borderId="11" xfId="0" applyFont="1" applyFill="1" applyBorder="1" applyAlignment="1" applyProtection="1">
      <alignment horizontal="center"/>
    </xf>
    <xf numFmtId="0" fontId="0" fillId="4" borderId="11" xfId="0" applyFont="1" applyFill="1" applyBorder="1" applyAlignment="1" applyProtection="1">
      <alignment horizontal="center" wrapText="1"/>
    </xf>
    <xf numFmtId="0" fontId="0" fillId="4" borderId="13" xfId="0" applyFont="1" applyFill="1" applyBorder="1" applyAlignment="1" applyProtection="1">
      <alignment horizontal="left"/>
    </xf>
    <xf numFmtId="0" fontId="0" fillId="4" borderId="11" xfId="0" applyFont="1" applyFill="1" applyBorder="1" applyProtection="1"/>
    <xf numFmtId="0" fontId="0" fillId="4" borderId="12" xfId="0" applyFont="1" applyFill="1" applyBorder="1" applyProtection="1"/>
    <xf numFmtId="0" fontId="0" fillId="4" borderId="13" xfId="0" applyFont="1" applyFill="1" applyBorder="1" applyProtection="1"/>
    <xf numFmtId="0" fontId="0" fillId="4" borderId="11" xfId="0" applyFont="1" applyFill="1" applyBorder="1" applyAlignment="1" applyProtection="1"/>
    <xf numFmtId="0" fontId="0" fillId="4" borderId="9" xfId="0" applyFont="1" applyFill="1" applyBorder="1" applyProtection="1"/>
    <xf numFmtId="0" fontId="0" fillId="0" borderId="0" xfId="0" applyFont="1" applyAlignment="1" applyProtection="1">
      <alignment wrapText="1"/>
    </xf>
    <xf numFmtId="0" fontId="0" fillId="4" borderId="9" xfId="0" applyFont="1" applyFill="1" applyBorder="1" applyAlignment="1" applyProtection="1">
      <alignment horizontal="center" wrapText="1"/>
    </xf>
    <xf numFmtId="0" fontId="0" fillId="4" borderId="13" xfId="0" applyFont="1" applyFill="1" applyBorder="1" applyAlignment="1" applyProtection="1">
      <alignment horizontal="center" wrapText="1"/>
    </xf>
    <xf numFmtId="0" fontId="0" fillId="4" borderId="10" xfId="0" applyFont="1" applyFill="1" applyBorder="1" applyAlignment="1" applyProtection="1">
      <alignment horizontal="center" wrapText="1"/>
    </xf>
    <xf numFmtId="0" fontId="0" fillId="4" borderId="8" xfId="0" applyFont="1" applyFill="1" applyBorder="1" applyAlignment="1" applyProtection="1">
      <alignment horizontal="right" wrapText="1"/>
    </xf>
    <xf numFmtId="0" fontId="0" fillId="4" borderId="12" xfId="0" applyFont="1" applyFill="1" applyBorder="1" applyAlignment="1" applyProtection="1">
      <alignment horizontal="left" wrapText="1"/>
    </xf>
    <xf numFmtId="0" fontId="0" fillId="4" borderId="4" xfId="0" applyFont="1" applyFill="1" applyBorder="1" applyAlignment="1" applyProtection="1">
      <alignment horizontal="center" wrapText="1"/>
    </xf>
    <xf numFmtId="0" fontId="7" fillId="4" borderId="13" xfId="0" applyFont="1" applyFill="1" applyBorder="1" applyAlignment="1" applyProtection="1">
      <alignment horizontal="center" wrapText="1"/>
    </xf>
    <xf numFmtId="0" fontId="0" fillId="4" borderId="16" xfId="0" applyFont="1" applyFill="1" applyBorder="1" applyAlignment="1" applyProtection="1">
      <alignment horizontal="center" wrapText="1"/>
    </xf>
    <xf numFmtId="0" fontId="0" fillId="4" borderId="13" xfId="0" applyFont="1" applyFill="1" applyBorder="1" applyAlignment="1" applyProtection="1">
      <alignment horizontal="right" wrapText="1"/>
    </xf>
    <xf numFmtId="0" fontId="0" fillId="4" borderId="12" xfId="0" applyFont="1" applyFill="1" applyBorder="1" applyAlignment="1" applyProtection="1">
      <alignment wrapText="1"/>
    </xf>
    <xf numFmtId="0" fontId="0" fillId="4" borderId="12" xfId="0" applyFont="1" applyFill="1" applyBorder="1" applyAlignment="1" applyProtection="1">
      <alignment horizontal="center" wrapText="1"/>
    </xf>
    <xf numFmtId="0" fontId="0" fillId="4" borderId="15" xfId="0" applyFont="1" applyFill="1" applyBorder="1" applyAlignment="1" applyProtection="1">
      <alignment horizontal="center" vertical="center" wrapText="1"/>
    </xf>
    <xf numFmtId="0" fontId="0" fillId="4" borderId="15" xfId="0" applyFont="1" applyFill="1" applyBorder="1" applyAlignment="1" applyProtection="1">
      <alignment horizontal="center"/>
    </xf>
    <xf numFmtId="0" fontId="0" fillId="4" borderId="2" xfId="0" applyFont="1" applyFill="1" applyBorder="1" applyAlignment="1" applyProtection="1">
      <alignment horizontal="center"/>
    </xf>
    <xf numFmtId="0" fontId="0" fillId="4" borderId="3" xfId="0" applyFont="1" applyFill="1" applyBorder="1" applyAlignment="1" applyProtection="1">
      <alignment horizontal="center"/>
    </xf>
    <xf numFmtId="0" fontId="0" fillId="4" borderId="0" xfId="0" applyFont="1" applyFill="1" applyBorder="1" applyAlignment="1" applyProtection="1">
      <alignment horizontal="center"/>
    </xf>
    <xf numFmtId="0" fontId="0" fillId="4" borderId="7" xfId="0" applyFont="1" applyFill="1" applyBorder="1" applyAlignment="1" applyProtection="1">
      <alignment horizontal="center"/>
    </xf>
    <xf numFmtId="0" fontId="0" fillId="4" borderId="9" xfId="0" applyFont="1" applyFill="1" applyBorder="1" applyAlignment="1" applyProtection="1">
      <alignment horizontal="center"/>
    </xf>
    <xf numFmtId="0" fontId="7" fillId="4" borderId="3" xfId="0" applyFont="1" applyFill="1" applyBorder="1" applyAlignment="1" applyProtection="1">
      <alignment horizontal="right"/>
    </xf>
    <xf numFmtId="0" fontId="7" fillId="4" borderId="0" xfId="0" applyFont="1" applyFill="1" applyBorder="1" applyAlignment="1" applyProtection="1">
      <alignment horizontal="left"/>
    </xf>
    <xf numFmtId="0" fontId="7" fillId="4" borderId="5" xfId="0" applyFont="1" applyFill="1" applyBorder="1" applyAlignment="1" applyProtection="1">
      <alignment horizontal="left"/>
    </xf>
    <xf numFmtId="0" fontId="0" fillId="4" borderId="0" xfId="0" applyFont="1" applyFill="1" applyBorder="1" applyAlignment="1" applyProtection="1">
      <alignment horizontal="right" wrapText="1"/>
    </xf>
    <xf numFmtId="0" fontId="0" fillId="4" borderId="5" xfId="0" applyFont="1" applyFill="1" applyBorder="1" applyAlignment="1" applyProtection="1">
      <alignment horizontal="left"/>
    </xf>
    <xf numFmtId="1" fontId="0" fillId="4" borderId="9" xfId="0" applyNumberFormat="1" applyFont="1" applyFill="1" applyBorder="1" applyAlignment="1" applyProtection="1"/>
    <xf numFmtId="2" fontId="7" fillId="4" borderId="9" xfId="0" applyNumberFormat="1" applyFont="1" applyFill="1" applyBorder="1" applyAlignment="1" applyProtection="1">
      <alignment horizontal="center"/>
    </xf>
    <xf numFmtId="164" fontId="7" fillId="4" borderId="9" xfId="0" applyNumberFormat="1" applyFont="1" applyFill="1" applyBorder="1" applyAlignment="1" applyProtection="1">
      <alignment horizontal="center"/>
    </xf>
    <xf numFmtId="164" fontId="3" fillId="4" borderId="9" xfId="0" applyNumberFormat="1" applyFont="1" applyFill="1" applyBorder="1" applyAlignment="1" applyProtection="1">
      <alignment horizontal="center"/>
    </xf>
    <xf numFmtId="166" fontId="0" fillId="4" borderId="9" xfId="0" applyNumberFormat="1" applyFont="1" applyFill="1" applyBorder="1" applyAlignment="1" applyProtection="1">
      <alignment horizontal="center"/>
    </xf>
    <xf numFmtId="2" fontId="0" fillId="4" borderId="9" xfId="0" applyNumberFormat="1" applyFont="1" applyFill="1" applyBorder="1" applyAlignment="1" applyProtection="1">
      <alignment horizontal="center"/>
    </xf>
    <xf numFmtId="167" fontId="0" fillId="4" borderId="9" xfId="0" applyNumberFormat="1" applyFont="1" applyFill="1" applyBorder="1" applyAlignment="1" applyProtection="1">
      <alignment horizontal="center"/>
    </xf>
    <xf numFmtId="166" fontId="7" fillId="4" borderId="9" xfId="0" applyNumberFormat="1" applyFont="1" applyFill="1" applyBorder="1" applyAlignment="1" applyProtection="1">
      <alignment horizontal="center"/>
    </xf>
    <xf numFmtId="0" fontId="0" fillId="4" borderId="9" xfId="0" applyFont="1" applyFill="1" applyBorder="1" applyAlignment="1" applyProtection="1"/>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1" fontId="0" fillId="0" borderId="9" xfId="0" applyNumberFormat="1" applyFont="1" applyBorder="1" applyAlignment="1" applyProtection="1"/>
    <xf numFmtId="2" fontId="7" fillId="0" borderId="9" xfId="0" applyNumberFormat="1" applyFont="1" applyBorder="1" applyAlignment="1" applyProtection="1">
      <alignment horizontal="center"/>
    </xf>
    <xf numFmtId="164" fontId="7" fillId="0" borderId="9" xfId="0" applyNumberFormat="1" applyFont="1" applyBorder="1" applyAlignment="1" applyProtection="1">
      <alignment horizontal="center"/>
    </xf>
    <xf numFmtId="164" fontId="3" fillId="0" borderId="9" xfId="0" applyNumberFormat="1" applyFont="1" applyBorder="1" applyAlignment="1" applyProtection="1">
      <alignment horizontal="center"/>
    </xf>
    <xf numFmtId="166" fontId="0" fillId="0" borderId="9" xfId="0" applyNumberFormat="1" applyFont="1" applyBorder="1" applyAlignment="1" applyProtection="1">
      <alignment horizontal="center"/>
    </xf>
    <xf numFmtId="2" fontId="0" fillId="0" borderId="9" xfId="0" applyNumberFormat="1" applyFont="1" applyBorder="1" applyAlignment="1" applyProtection="1">
      <alignment horizontal="center"/>
    </xf>
    <xf numFmtId="167" fontId="0" fillId="0" borderId="9" xfId="0" applyNumberFormat="1" applyFont="1" applyBorder="1" applyAlignment="1" applyProtection="1">
      <alignment horizontal="center"/>
    </xf>
    <xf numFmtId="166" fontId="7" fillId="0" borderId="9" xfId="0" applyNumberFormat="1" applyFont="1" applyBorder="1" applyAlignment="1" applyProtection="1">
      <alignment horizontal="center"/>
    </xf>
    <xf numFmtId="0" fontId="0" fillId="0" borderId="9" xfId="0" applyFont="1" applyBorder="1" applyAlignment="1" applyProtection="1">
      <alignment horizontal="center"/>
    </xf>
    <xf numFmtId="0" fontId="0" fillId="0" borderId="9" xfId="0" applyFont="1" applyBorder="1" applyAlignment="1" applyProtection="1"/>
    <xf numFmtId="0" fontId="0" fillId="0" borderId="0" xfId="0" applyFont="1" applyBorder="1" applyAlignment="1" applyProtection="1">
      <alignment horizontal="center" vertical="center"/>
    </xf>
    <xf numFmtId="1" fontId="0" fillId="0" borderId="15" xfId="0" applyNumberFormat="1" applyFont="1" applyBorder="1" applyAlignment="1" applyProtection="1"/>
    <xf numFmtId="2" fontId="7" fillId="0" borderId="15" xfId="0" applyNumberFormat="1" applyFont="1" applyBorder="1" applyAlignment="1" applyProtection="1">
      <alignment horizontal="center"/>
    </xf>
    <xf numFmtId="164" fontId="7" fillId="0" borderId="15" xfId="0" applyNumberFormat="1" applyFont="1" applyBorder="1" applyAlignment="1" applyProtection="1">
      <alignment horizontal="center"/>
    </xf>
    <xf numFmtId="164" fontId="3" fillId="0" borderId="15" xfId="0" applyNumberFormat="1" applyFont="1" applyBorder="1" applyAlignment="1" applyProtection="1">
      <alignment horizontal="center"/>
    </xf>
    <xf numFmtId="166" fontId="0" fillId="0" borderId="15" xfId="0" applyNumberFormat="1" applyFont="1" applyBorder="1" applyAlignment="1" applyProtection="1">
      <alignment horizontal="center"/>
    </xf>
    <xf numFmtId="2" fontId="0" fillId="0" borderId="15" xfId="0" applyNumberFormat="1" applyFont="1" applyBorder="1" applyAlignment="1" applyProtection="1">
      <alignment horizontal="center"/>
    </xf>
    <xf numFmtId="167" fontId="0" fillId="0" borderId="15" xfId="0" applyNumberFormat="1" applyFont="1" applyBorder="1" applyAlignment="1" applyProtection="1">
      <alignment horizontal="center"/>
    </xf>
    <xf numFmtId="166" fontId="7" fillId="0" borderId="15" xfId="0" applyNumberFormat="1" applyFont="1" applyBorder="1" applyAlignment="1" applyProtection="1">
      <alignment horizontal="center"/>
    </xf>
    <xf numFmtId="0" fontId="0" fillId="0" borderId="15" xfId="0" applyFont="1" applyBorder="1" applyAlignment="1" applyProtection="1">
      <alignment horizontal="center"/>
    </xf>
    <xf numFmtId="0" fontId="0" fillId="0" borderId="15" xfId="0" applyFont="1" applyBorder="1" applyAlignment="1" applyProtection="1"/>
    <xf numFmtId="0" fontId="0" fillId="0" borderId="15" xfId="0" applyNumberFormat="1" applyFont="1" applyBorder="1" applyAlignment="1" applyProtection="1">
      <alignment horizontal="center"/>
    </xf>
    <xf numFmtId="166" fontId="9" fillId="0" borderId="7" xfId="0" applyNumberFormat="1" applyFont="1" applyFill="1" applyBorder="1" applyAlignment="1" applyProtection="1">
      <alignment horizontal="center"/>
      <protection hidden="1"/>
    </xf>
    <xf numFmtId="166" fontId="9" fillId="0" borderId="3" xfId="0" applyNumberFormat="1" applyFont="1" applyFill="1" applyBorder="1" applyAlignment="1" applyProtection="1">
      <alignment horizontal="center"/>
      <protection hidden="1"/>
    </xf>
    <xf numFmtId="168" fontId="9" fillId="0" borderId="9" xfId="0" applyNumberFormat="1" applyFont="1" applyBorder="1" applyAlignment="1" applyProtection="1">
      <alignment horizontal="center"/>
      <protection hidden="1"/>
    </xf>
    <xf numFmtId="168" fontId="9" fillId="0" borderId="15" xfId="0" applyNumberFormat="1" applyFont="1" applyBorder="1" applyAlignment="1" applyProtection="1">
      <alignment horizontal="center"/>
      <protection hidden="1"/>
    </xf>
    <xf numFmtId="20" fontId="9" fillId="0" borderId="9" xfId="0" applyNumberFormat="1" applyFont="1" applyBorder="1" applyAlignment="1" applyProtection="1">
      <alignment horizontal="center"/>
      <protection hidden="1"/>
    </xf>
    <xf numFmtId="20" fontId="9" fillId="0" borderId="15" xfId="0" applyNumberFormat="1" applyFont="1" applyBorder="1" applyAlignment="1" applyProtection="1">
      <alignment horizontal="center"/>
      <protection hidden="1"/>
    </xf>
    <xf numFmtId="169" fontId="0" fillId="0" borderId="0" xfId="0" applyNumberFormat="1" applyFont="1" applyAlignment="1" applyProtection="1">
      <alignment horizontal="center"/>
    </xf>
    <xf numFmtId="170" fontId="0" fillId="0" borderId="0" xfId="0" applyNumberFormat="1" applyFont="1" applyAlignment="1" applyProtection="1">
      <alignment horizontal="center"/>
    </xf>
    <xf numFmtId="2" fontId="9" fillId="0" borderId="7" xfId="0" applyNumberFormat="1" applyFont="1" applyBorder="1" applyAlignment="1" applyProtection="1">
      <alignment horizontal="center"/>
      <protection hidden="1"/>
    </xf>
    <xf numFmtId="2" fontId="9" fillId="0" borderId="3" xfId="0" applyNumberFormat="1" applyFont="1" applyBorder="1" applyAlignment="1" applyProtection="1">
      <alignment horizontal="center"/>
      <protection hidden="1"/>
    </xf>
    <xf numFmtId="166" fontId="9" fillId="0" borderId="5" xfId="0" applyNumberFormat="1" applyFont="1" applyBorder="1" applyAlignment="1" applyProtection="1">
      <alignment horizontal="center"/>
      <protection hidden="1"/>
    </xf>
    <xf numFmtId="166" fontId="9" fillId="0" borderId="2" xfId="0" applyNumberFormat="1" applyFont="1" applyBorder="1" applyAlignment="1" applyProtection="1">
      <alignment horizontal="center"/>
      <protection hidden="1"/>
    </xf>
    <xf numFmtId="0" fontId="0" fillId="0" borderId="0" xfId="0" applyFont="1" applyAlignment="1" applyProtection="1">
      <alignment horizontal="center" vertical="center"/>
    </xf>
    <xf numFmtId="172" fontId="0" fillId="0" borderId="0" xfId="0" applyNumberFormat="1" applyFont="1" applyBorder="1" applyProtection="1"/>
    <xf numFmtId="0" fontId="9" fillId="6" borderId="9" xfId="0" applyFont="1" applyFill="1" applyBorder="1" applyAlignment="1" applyProtection="1">
      <alignment horizontal="center"/>
      <protection hidden="1"/>
    </xf>
    <xf numFmtId="171" fontId="8" fillId="6" borderId="9" xfId="0" applyNumberFormat="1" applyFont="1" applyFill="1" applyBorder="1" applyAlignment="1" applyProtection="1">
      <alignment horizontal="center"/>
      <protection hidden="1"/>
    </xf>
    <xf numFmtId="14" fontId="8" fillId="6" borderId="9" xfId="0" applyNumberFormat="1" applyFont="1" applyFill="1" applyBorder="1" applyAlignment="1" applyProtection="1">
      <alignment horizontal="left" vertical="center"/>
      <protection hidden="1"/>
    </xf>
    <xf numFmtId="0" fontId="9" fillId="6" borderId="15" xfId="0" applyFont="1" applyFill="1" applyBorder="1" applyAlignment="1" applyProtection="1">
      <alignment horizontal="center"/>
      <protection hidden="1"/>
    </xf>
    <xf numFmtId="171" fontId="8" fillId="6" borderId="15" xfId="0" applyNumberFormat="1" applyFont="1" applyFill="1" applyBorder="1" applyAlignment="1" applyProtection="1">
      <alignment horizontal="center"/>
      <protection hidden="1"/>
    </xf>
    <xf numFmtId="14" fontId="8" fillId="6" borderId="15" xfId="0" applyNumberFormat="1" applyFont="1" applyFill="1" applyBorder="1" applyAlignment="1" applyProtection="1">
      <alignment horizontal="left" vertical="center"/>
      <protection hidden="1"/>
    </xf>
    <xf numFmtId="20" fontId="9" fillId="6" borderId="9" xfId="0" applyNumberFormat="1" applyFont="1" applyFill="1" applyBorder="1" applyAlignment="1" applyProtection="1">
      <alignment horizontal="center"/>
      <protection hidden="1"/>
    </xf>
    <xf numFmtId="20" fontId="9" fillId="6" borderId="15" xfId="0" applyNumberFormat="1" applyFont="1" applyFill="1" applyBorder="1" applyAlignment="1" applyProtection="1">
      <alignment horizontal="center"/>
      <protection hidden="1"/>
    </xf>
    <xf numFmtId="0" fontId="8" fillId="5" borderId="9" xfId="0" applyFont="1" applyFill="1" applyBorder="1" applyAlignment="1" applyProtection="1">
      <alignment horizontal="center" wrapText="1"/>
      <protection hidden="1"/>
    </xf>
    <xf numFmtId="0" fontId="8" fillId="5" borderId="15" xfId="0" applyFont="1" applyFill="1" applyBorder="1" applyAlignment="1" applyProtection="1">
      <alignment horizontal="center" wrapText="1"/>
      <protection hidden="1"/>
    </xf>
    <xf numFmtId="0" fontId="8" fillId="5" borderId="16" xfId="0" applyFont="1" applyFill="1" applyBorder="1" applyAlignment="1" applyProtection="1">
      <alignment horizontal="center" vertical="center"/>
      <protection hidden="1"/>
    </xf>
    <xf numFmtId="0" fontId="8" fillId="5" borderId="10" xfId="0" applyFont="1" applyFill="1" applyBorder="1" applyAlignment="1" applyProtection="1">
      <alignment horizontal="center" vertical="center"/>
      <protection hidden="1"/>
    </xf>
    <xf numFmtId="0" fontId="8" fillId="5" borderId="10" xfId="0" applyFont="1" applyFill="1" applyBorder="1" applyAlignment="1" applyProtection="1">
      <alignment horizontal="center" wrapText="1"/>
      <protection hidden="1"/>
    </xf>
    <xf numFmtId="0" fontId="0" fillId="0" borderId="0" xfId="0" applyProtection="1">
      <protection hidden="1"/>
    </xf>
    <xf numFmtId="0" fontId="15" fillId="0" borderId="0" xfId="0" applyFont="1" applyProtection="1">
      <protection hidden="1"/>
    </xf>
    <xf numFmtId="0" fontId="0" fillId="4" borderId="10" xfId="0" applyFont="1" applyFill="1" applyBorder="1" applyAlignment="1" applyProtection="1">
      <alignment horizontal="center"/>
    </xf>
    <xf numFmtId="0" fontId="0" fillId="4" borderId="7" xfId="0" applyFont="1" applyFill="1" applyBorder="1" applyAlignment="1" applyProtection="1">
      <alignment horizontal="center" vertical="center"/>
    </xf>
    <xf numFmtId="0" fontId="0" fillId="4" borderId="13" xfId="0" applyFont="1" applyFill="1" applyBorder="1" applyAlignment="1" applyProtection="1">
      <alignment horizontal="center"/>
    </xf>
    <xf numFmtId="2" fontId="9" fillId="0" borderId="9" xfId="0" applyNumberFormat="1" applyFont="1" applyBorder="1" applyAlignment="1" applyProtection="1">
      <protection hidden="1"/>
    </xf>
    <xf numFmtId="2" fontId="9" fillId="0" borderId="15" xfId="0" applyNumberFormat="1" applyFont="1" applyBorder="1" applyAlignment="1" applyProtection="1">
      <protection hidden="1"/>
    </xf>
    <xf numFmtId="0" fontId="0" fillId="0" borderId="0" xfId="0" applyAlignment="1" applyProtection="1">
      <protection hidden="1"/>
    </xf>
    <xf numFmtId="0" fontId="0" fillId="8" borderId="9" xfId="0" applyFont="1" applyFill="1" applyBorder="1" applyAlignment="1" applyProtection="1">
      <alignment horizontal="center"/>
    </xf>
    <xf numFmtId="0" fontId="0" fillId="8" borderId="10" xfId="0" applyFont="1" applyFill="1" applyBorder="1" applyAlignment="1" applyProtection="1">
      <alignment horizontal="center"/>
    </xf>
    <xf numFmtId="0" fontId="0" fillId="4" borderId="15" xfId="0" applyFont="1" applyFill="1" applyBorder="1" applyAlignment="1" applyProtection="1">
      <alignment horizontal="center" vertical="center"/>
    </xf>
    <xf numFmtId="0" fontId="0" fillId="9" borderId="9" xfId="0" applyFont="1" applyFill="1" applyBorder="1" applyProtection="1"/>
    <xf numFmtId="0" fontId="0" fillId="9" borderId="15" xfId="0" applyFont="1" applyFill="1" applyBorder="1" applyProtection="1"/>
    <xf numFmtId="0" fontId="0" fillId="9" borderId="10" xfId="0" applyFont="1" applyFill="1" applyBorder="1" applyProtection="1"/>
    <xf numFmtId="172" fontId="0" fillId="9" borderId="7" xfId="0" applyNumberFormat="1" applyFont="1" applyFill="1" applyBorder="1" applyProtection="1"/>
    <xf numFmtId="172" fontId="0" fillId="9" borderId="3" xfId="0" applyNumberFormat="1" applyFont="1" applyFill="1" applyBorder="1" applyProtection="1"/>
    <xf numFmtId="172" fontId="0" fillId="9" borderId="8" xfId="0" applyNumberFormat="1" applyFont="1" applyFill="1" applyBorder="1" applyProtection="1"/>
    <xf numFmtId="172" fontId="0" fillId="9" borderId="9" xfId="0" applyNumberFormat="1" applyFont="1" applyFill="1" applyBorder="1" applyProtection="1"/>
    <xf numFmtId="172" fontId="0" fillId="9" borderId="15" xfId="0" applyNumberFormat="1" applyFont="1" applyFill="1" applyBorder="1" applyProtection="1"/>
    <xf numFmtId="172" fontId="0" fillId="9" borderId="10" xfId="0" applyNumberFormat="1" applyFont="1" applyFill="1" applyBorder="1" applyProtection="1"/>
    <xf numFmtId="0" fontId="0" fillId="4" borderId="8" xfId="0" applyFont="1" applyFill="1" applyBorder="1" applyAlignment="1" applyProtection="1">
      <alignment horizontal="center" vertical="center"/>
    </xf>
    <xf numFmtId="0" fontId="0" fillId="0" borderId="0" xfId="0" applyFill="1" applyProtection="1">
      <protection hidden="1"/>
    </xf>
    <xf numFmtId="0" fontId="0" fillId="0" borderId="0" xfId="0" applyFill="1" applyAlignment="1" applyProtection="1">
      <protection hidden="1"/>
    </xf>
    <xf numFmtId="0" fontId="1" fillId="0" borderId="0" xfId="0" applyFont="1" applyFill="1" applyProtection="1">
      <protection hidden="1"/>
    </xf>
    <xf numFmtId="0" fontId="8" fillId="5" borderId="9"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0" fontId="8" fillId="5" borderId="13"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hidden="1"/>
    </xf>
    <xf numFmtId="0" fontId="0" fillId="0" borderId="0" xfId="0" applyFont="1" applyProtection="1">
      <protection hidden="1"/>
    </xf>
    <xf numFmtId="0" fontId="0" fillId="0" borderId="0" xfId="0" applyFont="1" applyBorder="1" applyProtection="1">
      <protection hidden="1"/>
    </xf>
    <xf numFmtId="0" fontId="17" fillId="0" borderId="0" xfId="0" applyFont="1" applyAlignment="1" applyProtection="1">
      <alignment horizontal="right"/>
      <protection hidden="1"/>
    </xf>
    <xf numFmtId="0" fontId="0" fillId="0" borderId="0" xfId="0" applyAlignment="1" applyProtection="1">
      <alignment horizontal="left" vertical="center"/>
      <protection hidden="1"/>
    </xf>
    <xf numFmtId="0" fontId="0" fillId="0" borderId="15" xfId="0" applyFont="1" applyBorder="1" applyAlignment="1" applyProtection="1">
      <alignment horizontal="center"/>
      <protection hidden="1"/>
    </xf>
    <xf numFmtId="0" fontId="0" fillId="0" borderId="0" xfId="0" applyFont="1" applyAlignment="1" applyProtection="1">
      <alignment horizontal="left"/>
    </xf>
    <xf numFmtId="173" fontId="0" fillId="0" borderId="15" xfId="0" applyNumberFormat="1" applyFont="1" applyBorder="1" applyAlignment="1" applyProtection="1">
      <alignment horizontal="center"/>
      <protection hidden="1"/>
    </xf>
    <xf numFmtId="0" fontId="0" fillId="0" borderId="16" xfId="0" applyFont="1" applyBorder="1" applyAlignment="1" applyProtection="1">
      <alignment horizontal="center"/>
    </xf>
    <xf numFmtId="0" fontId="0" fillId="0" borderId="13" xfId="0" applyFont="1" applyBorder="1" applyAlignment="1" applyProtection="1">
      <alignment horizontal="center"/>
      <protection hidden="1"/>
    </xf>
    <xf numFmtId="0" fontId="0" fillId="0" borderId="12" xfId="0" applyFont="1" applyBorder="1" applyAlignment="1" applyProtection="1">
      <alignment horizontal="center"/>
      <protection hidden="1"/>
    </xf>
    <xf numFmtId="0" fontId="0" fillId="0" borderId="16" xfId="0" applyFont="1" applyBorder="1" applyAlignment="1" applyProtection="1">
      <alignment horizontal="center" vertical="center"/>
      <protection hidden="1"/>
    </xf>
    <xf numFmtId="1" fontId="0" fillId="0" borderId="16" xfId="0" applyNumberFormat="1" applyFont="1" applyBorder="1" applyAlignment="1" applyProtection="1">
      <alignment horizontal="center" vertical="center"/>
      <protection hidden="1"/>
    </xf>
    <xf numFmtId="1" fontId="0" fillId="0" borderId="16" xfId="0" applyNumberFormat="1" applyFont="1" applyBorder="1" applyAlignment="1" applyProtection="1">
      <alignment horizontal="center" vertical="center"/>
    </xf>
    <xf numFmtId="0" fontId="18" fillId="6" borderId="13" xfId="0" applyFont="1" applyFill="1" applyBorder="1" applyAlignment="1" applyProtection="1">
      <alignment horizontal="right" vertical="center"/>
      <protection hidden="1"/>
    </xf>
    <xf numFmtId="0" fontId="15" fillId="5" borderId="27" xfId="0" applyFont="1" applyFill="1" applyBorder="1" applyAlignment="1" applyProtection="1">
      <alignment horizontal="center" vertical="center"/>
      <protection hidden="1"/>
    </xf>
    <xf numFmtId="0" fontId="15" fillId="3" borderId="19" xfId="0" applyFont="1" applyFill="1" applyBorder="1" applyAlignment="1" applyProtection="1">
      <alignment vertical="center"/>
      <protection locked="0" hidden="1"/>
    </xf>
    <xf numFmtId="0" fontId="15" fillId="3" borderId="22" xfId="0" applyFont="1" applyFill="1" applyBorder="1" applyAlignment="1" applyProtection="1">
      <alignment horizontal="center" vertical="center"/>
      <protection locked="0" hidden="1"/>
    </xf>
    <xf numFmtId="1" fontId="15" fillId="3" borderId="0" xfId="0" applyNumberFormat="1" applyFont="1" applyFill="1" applyBorder="1" applyAlignment="1" applyProtection="1">
      <alignment horizontal="center" vertical="center"/>
      <protection locked="0" hidden="1"/>
    </xf>
    <xf numFmtId="0" fontId="15" fillId="3" borderId="2" xfId="0" applyFont="1" applyFill="1" applyBorder="1" applyAlignment="1" applyProtection="1">
      <alignment vertical="center"/>
      <protection locked="0" hidden="1"/>
    </xf>
    <xf numFmtId="0" fontId="15" fillId="5" borderId="28" xfId="0" applyFont="1" applyFill="1" applyBorder="1" applyAlignment="1" applyProtection="1">
      <alignment horizontal="center" vertical="center"/>
      <protection hidden="1"/>
    </xf>
    <xf numFmtId="0" fontId="15" fillId="3" borderId="29" xfId="0" applyFont="1" applyFill="1" applyBorder="1" applyAlignment="1" applyProtection="1">
      <alignment vertical="center"/>
      <protection locked="0" hidden="1"/>
    </xf>
    <xf numFmtId="0" fontId="15" fillId="3" borderId="27" xfId="0" applyFont="1" applyFill="1" applyBorder="1" applyAlignment="1" applyProtection="1">
      <alignment horizontal="center" vertical="center"/>
      <protection locked="0" hidden="1"/>
    </xf>
    <xf numFmtId="172" fontId="15" fillId="5" borderId="6" xfId="0" applyNumberFormat="1" applyFont="1" applyFill="1" applyBorder="1" applyAlignment="1" applyProtection="1">
      <alignment horizontal="center" vertical="center"/>
      <protection hidden="1"/>
    </xf>
    <xf numFmtId="0" fontId="18" fillId="5" borderId="31" xfId="0" applyFont="1" applyFill="1" applyBorder="1" applyAlignment="1" applyProtection="1">
      <alignment vertical="center"/>
      <protection hidden="1"/>
    </xf>
    <xf numFmtId="0" fontId="18" fillId="5" borderId="25" xfId="0" applyFont="1" applyFill="1" applyBorder="1" applyAlignment="1" applyProtection="1">
      <alignment vertical="center"/>
      <protection hidden="1"/>
    </xf>
    <xf numFmtId="0" fontId="18" fillId="5" borderId="35" xfId="0" applyFont="1" applyFill="1" applyBorder="1" applyAlignment="1" applyProtection="1">
      <alignment vertical="center"/>
      <protection hidden="1"/>
    </xf>
    <xf numFmtId="0" fontId="18" fillId="5" borderId="33" xfId="0" applyFont="1" applyFill="1" applyBorder="1" applyAlignment="1" applyProtection="1">
      <alignment vertical="center"/>
      <protection hidden="1"/>
    </xf>
    <xf numFmtId="0" fontId="18" fillId="5" borderId="30" xfId="0" applyFont="1" applyFill="1" applyBorder="1" applyAlignment="1" applyProtection="1">
      <alignment horizontal="left" vertical="center" indent="1"/>
      <protection hidden="1"/>
    </xf>
    <xf numFmtId="0" fontId="18" fillId="5" borderId="36" xfId="0" applyFont="1" applyFill="1" applyBorder="1" applyAlignment="1" applyProtection="1">
      <alignment horizontal="left" vertical="center" indent="1"/>
      <protection hidden="1"/>
    </xf>
    <xf numFmtId="0" fontId="19" fillId="5" borderId="31" xfId="0" applyFont="1" applyFill="1" applyBorder="1" applyAlignment="1" applyProtection="1">
      <alignment vertical="center"/>
      <protection hidden="1"/>
    </xf>
    <xf numFmtId="0" fontId="15" fillId="3" borderId="19" xfId="0" applyFont="1" applyFill="1" applyBorder="1" applyAlignment="1" applyProtection="1">
      <alignment horizontal="center" vertical="center"/>
      <protection locked="0" hidden="1"/>
    </xf>
    <xf numFmtId="0" fontId="19" fillId="5" borderId="34" xfId="0" applyFont="1" applyFill="1" applyBorder="1" applyAlignment="1" applyProtection="1">
      <alignment vertical="center"/>
      <protection hidden="1"/>
    </xf>
    <xf numFmtId="0" fontId="15" fillId="3" borderId="20" xfId="0" applyFont="1" applyFill="1" applyBorder="1" applyAlignment="1" applyProtection="1">
      <alignment horizontal="center" vertical="center"/>
      <protection locked="0" hidden="1"/>
    </xf>
    <xf numFmtId="0" fontId="19" fillId="5" borderId="25" xfId="0" applyFont="1" applyFill="1" applyBorder="1" applyAlignment="1" applyProtection="1">
      <alignment vertical="center"/>
      <protection hidden="1"/>
    </xf>
    <xf numFmtId="0" fontId="15" fillId="3" borderId="1" xfId="0" applyFont="1" applyFill="1" applyBorder="1" applyAlignment="1" applyProtection="1">
      <alignment vertical="center"/>
      <protection locked="0" hidden="1"/>
    </xf>
    <xf numFmtId="0" fontId="15" fillId="3" borderId="4" xfId="0" applyFont="1" applyFill="1" applyBorder="1" applyAlignment="1" applyProtection="1">
      <alignment vertical="center"/>
      <protection locked="0" hidden="1"/>
    </xf>
    <xf numFmtId="0" fontId="20" fillId="3" borderId="0" xfId="0" applyFont="1" applyFill="1" applyAlignment="1" applyProtection="1">
      <alignment vertical="center"/>
      <protection locked="0" hidden="1"/>
    </xf>
    <xf numFmtId="0" fontId="15" fillId="3" borderId="0" xfId="0" applyFont="1" applyFill="1" applyAlignment="1" applyProtection="1">
      <alignment vertical="center"/>
      <protection locked="0" hidden="1"/>
    </xf>
    <xf numFmtId="0" fontId="18" fillId="5" borderId="32" xfId="0" applyFont="1" applyFill="1" applyBorder="1" applyAlignment="1" applyProtection="1">
      <alignment vertical="center"/>
      <protection hidden="1"/>
    </xf>
    <xf numFmtId="0" fontId="15" fillId="0" borderId="0" xfId="0" applyFont="1" applyAlignment="1" applyProtection="1">
      <alignment horizontal="left"/>
      <protection hidden="1"/>
    </xf>
    <xf numFmtId="0" fontId="18" fillId="6" borderId="11" xfId="0" applyFont="1" applyFill="1" applyBorder="1" applyAlignment="1" applyProtection="1">
      <alignment vertical="center"/>
      <protection hidden="1"/>
    </xf>
    <xf numFmtId="0" fontId="18" fillId="6" borderId="11" xfId="0" applyFont="1" applyFill="1" applyBorder="1" applyAlignment="1" applyProtection="1">
      <alignment horizontal="left" vertical="center" indent="1"/>
      <protection hidden="1"/>
    </xf>
    <xf numFmtId="0" fontId="18" fillId="6" borderId="12" xfId="0" applyFont="1" applyFill="1" applyBorder="1" applyAlignment="1" applyProtection="1">
      <alignment vertical="center"/>
      <protection hidden="1"/>
    </xf>
    <xf numFmtId="0" fontId="29" fillId="0" borderId="0" xfId="0" applyFont="1" applyFill="1" applyAlignment="1" applyProtection="1">
      <alignment horizontal="right"/>
      <protection hidden="1"/>
    </xf>
    <xf numFmtId="0" fontId="8" fillId="5" borderId="9"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0" fontId="8" fillId="5" borderId="13"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hidden="1"/>
    </xf>
    <xf numFmtId="0" fontId="8" fillId="5" borderId="7" xfId="0" applyFont="1" applyFill="1" applyBorder="1" applyAlignment="1" applyProtection="1">
      <alignment horizontal="center" vertical="center"/>
      <protection hidden="1"/>
    </xf>
    <xf numFmtId="0" fontId="8" fillId="5" borderId="9" xfId="0" applyFont="1" applyFill="1" applyBorder="1" applyAlignment="1" applyProtection="1">
      <alignment horizontal="center" vertical="center" textRotation="90" wrapText="1"/>
      <protection hidden="1"/>
    </xf>
    <xf numFmtId="0" fontId="8" fillId="5" borderId="9" xfId="0" applyFont="1" applyFill="1" applyBorder="1" applyAlignment="1" applyProtection="1">
      <alignment horizontal="center" vertical="center"/>
      <protection hidden="1"/>
    </xf>
    <xf numFmtId="0" fontId="8" fillId="5" borderId="5" xfId="0" applyFont="1" applyFill="1" applyBorder="1" applyAlignment="1" applyProtection="1">
      <alignment horizontal="center" vertical="center"/>
      <protection hidden="1"/>
    </xf>
    <xf numFmtId="0" fontId="3" fillId="5" borderId="9" xfId="0" applyFont="1" applyFill="1" applyBorder="1" applyAlignment="1" applyProtection="1">
      <alignment horizontal="center" vertical="center" textRotation="90"/>
      <protection hidden="1"/>
    </xf>
    <xf numFmtId="0" fontId="0" fillId="0" borderId="0" xfId="0" applyFont="1" applyAlignment="1" applyProtection="1">
      <alignment horizontal="left"/>
    </xf>
    <xf numFmtId="169" fontId="7" fillId="4" borderId="9" xfId="0" applyNumberFormat="1" applyFont="1" applyFill="1" applyBorder="1" applyAlignment="1" applyProtection="1">
      <alignment horizontal="center"/>
    </xf>
    <xf numFmtId="169" fontId="7" fillId="0" borderId="9" xfId="0" applyNumberFormat="1" applyFont="1" applyBorder="1" applyAlignment="1" applyProtection="1">
      <alignment horizontal="center"/>
    </xf>
    <xf numFmtId="169" fontId="7" fillId="0" borderId="15" xfId="0" applyNumberFormat="1" applyFont="1" applyBorder="1" applyAlignment="1" applyProtection="1">
      <alignment horizontal="center"/>
    </xf>
    <xf numFmtId="0" fontId="15" fillId="3" borderId="28" xfId="0" applyNumberFormat="1" applyFont="1" applyFill="1" applyBorder="1" applyAlignment="1" applyProtection="1">
      <alignment horizontal="center" vertical="center"/>
      <protection locked="0" hidden="1"/>
    </xf>
    <xf numFmtId="0" fontId="15" fillId="3" borderId="26" xfId="0" applyNumberFormat="1" applyFont="1" applyFill="1" applyBorder="1" applyAlignment="1" applyProtection="1">
      <alignment horizontal="center" vertical="center"/>
      <protection locked="0" hidden="1"/>
    </xf>
    <xf numFmtId="0" fontId="0" fillId="4" borderId="10" xfId="0" applyFont="1" applyFill="1" applyBorder="1" applyAlignment="1" applyProtection="1">
      <alignment horizontal="center"/>
    </xf>
    <xf numFmtId="178" fontId="0" fillId="4" borderId="9" xfId="0" applyNumberFormat="1" applyFont="1" applyFill="1" applyBorder="1" applyAlignment="1" applyProtection="1">
      <alignment horizontal="center"/>
    </xf>
    <xf numFmtId="178" fontId="0" fillId="0" borderId="9" xfId="0" applyNumberFormat="1" applyFont="1" applyBorder="1" applyAlignment="1" applyProtection="1">
      <alignment horizontal="center"/>
    </xf>
    <xf numFmtId="178" fontId="0" fillId="0" borderId="15" xfId="0" applyNumberFormat="1" applyFont="1" applyBorder="1" applyAlignment="1" applyProtection="1">
      <alignment horizontal="center"/>
    </xf>
    <xf numFmtId="179" fontId="12" fillId="0" borderId="15" xfId="0" applyNumberFormat="1" applyFont="1" applyFill="1" applyBorder="1" applyAlignment="1" applyProtection="1">
      <alignment horizontal="center"/>
    </xf>
    <xf numFmtId="0" fontId="0" fillId="4" borderId="10" xfId="0" applyNumberFormat="1" applyFont="1" applyFill="1" applyBorder="1" applyAlignment="1" applyProtection="1">
      <alignment horizontal="center"/>
    </xf>
    <xf numFmtId="0" fontId="0" fillId="4" borderId="16" xfId="0" applyFont="1" applyFill="1" applyBorder="1" applyAlignment="1" applyProtection="1">
      <alignment horizontal="center"/>
    </xf>
    <xf numFmtId="0" fontId="0" fillId="4" borderId="16" xfId="0" applyNumberFormat="1" applyFont="1" applyFill="1" applyBorder="1" applyAlignment="1" applyProtection="1">
      <alignment horizontal="center"/>
    </xf>
    <xf numFmtId="0" fontId="0" fillId="4" borderId="16" xfId="0" applyFont="1" applyFill="1" applyBorder="1" applyAlignment="1" applyProtection="1">
      <alignment horizontal="center" vertical="center"/>
    </xf>
    <xf numFmtId="179" fontId="12" fillId="0" borderId="16" xfId="0" applyNumberFormat="1" applyFont="1" applyFill="1" applyBorder="1" applyAlignment="1" applyProtection="1">
      <alignment horizontal="center"/>
    </xf>
    <xf numFmtId="180" fontId="9" fillId="6" borderId="15" xfId="0" applyNumberFormat="1" applyFont="1" applyFill="1" applyBorder="1" applyAlignment="1" applyProtection="1">
      <alignment horizontal="center"/>
      <protection hidden="1"/>
    </xf>
    <xf numFmtId="180" fontId="9" fillId="0" borderId="15" xfId="0" applyNumberFormat="1" applyFont="1" applyBorder="1" applyAlignment="1" applyProtection="1">
      <alignment horizontal="center"/>
      <protection hidden="1"/>
    </xf>
    <xf numFmtId="181" fontId="9" fillId="0" borderId="2" xfId="0" applyNumberFormat="1" applyFont="1" applyFill="1" applyBorder="1" applyAlignment="1" applyProtection="1">
      <alignment horizontal="center"/>
      <protection hidden="1"/>
    </xf>
    <xf numFmtId="0" fontId="21" fillId="5" borderId="44" xfId="0" applyFont="1" applyFill="1" applyBorder="1" applyAlignment="1" applyProtection="1">
      <protection hidden="1"/>
    </xf>
    <xf numFmtId="0" fontId="21" fillId="5" borderId="20" xfId="0" applyFont="1" applyFill="1" applyBorder="1" applyAlignment="1" applyProtection="1">
      <protection hidden="1"/>
    </xf>
    <xf numFmtId="0" fontId="21" fillId="5" borderId="23" xfId="0" applyFont="1" applyFill="1" applyBorder="1" applyAlignment="1" applyProtection="1">
      <protection hidden="1"/>
    </xf>
    <xf numFmtId="0" fontId="21" fillId="0" borderId="17" xfId="0" applyFont="1" applyBorder="1" applyAlignment="1" applyProtection="1">
      <protection hidden="1"/>
    </xf>
    <xf numFmtId="0" fontId="21" fillId="0" borderId="44" xfId="0" applyFont="1" applyBorder="1" applyAlignment="1" applyProtection="1">
      <protection hidden="1"/>
    </xf>
    <xf numFmtId="0" fontId="21" fillId="0" borderId="23" xfId="0" applyFont="1" applyBorder="1" applyAlignment="1" applyProtection="1">
      <protection hidden="1"/>
    </xf>
    <xf numFmtId="0" fontId="21" fillId="5" borderId="45" xfId="0" applyFont="1" applyFill="1" applyBorder="1" applyAlignment="1" applyProtection="1">
      <protection hidden="1"/>
    </xf>
    <xf numFmtId="0" fontId="21" fillId="5" borderId="29" xfId="0" applyFont="1" applyFill="1" applyBorder="1" applyAlignment="1" applyProtection="1">
      <protection hidden="1"/>
    </xf>
    <xf numFmtId="0" fontId="21" fillId="5" borderId="27" xfId="0" applyFont="1" applyFill="1" applyBorder="1" applyAlignment="1" applyProtection="1">
      <protection hidden="1"/>
    </xf>
    <xf numFmtId="0" fontId="21" fillId="0" borderId="21" xfId="0" applyFont="1" applyBorder="1" applyAlignment="1" applyProtection="1">
      <protection hidden="1"/>
    </xf>
    <xf numFmtId="0" fontId="21" fillId="0" borderId="45" xfId="0" applyFont="1" applyBorder="1" applyAlignment="1" applyProtection="1">
      <protection hidden="1"/>
    </xf>
    <xf numFmtId="0" fontId="21" fillId="0" borderId="27" xfId="0" applyFont="1" applyBorder="1" applyAlignment="1" applyProtection="1">
      <protection hidden="1"/>
    </xf>
    <xf numFmtId="0" fontId="21" fillId="0" borderId="21" xfId="0" applyFont="1" applyBorder="1" applyAlignment="1" applyProtection="1">
      <alignment vertical="center"/>
      <protection hidden="1"/>
    </xf>
    <xf numFmtId="0" fontId="21" fillId="0" borderId="43" xfId="0" applyFont="1" applyBorder="1" applyAlignment="1" applyProtection="1">
      <alignment vertical="center"/>
      <protection hidden="1"/>
    </xf>
    <xf numFmtId="0" fontId="21" fillId="0" borderId="22" xfId="0" applyFont="1" applyBorder="1" applyAlignment="1" applyProtection="1">
      <alignment vertical="center"/>
      <protection hidden="1"/>
    </xf>
    <xf numFmtId="0" fontId="21" fillId="0" borderId="44" xfId="0" applyFont="1" applyBorder="1" applyAlignment="1" applyProtection="1">
      <alignment vertical="center"/>
      <protection hidden="1"/>
    </xf>
    <xf numFmtId="0" fontId="21" fillId="0" borderId="23" xfId="0" applyFont="1" applyBorder="1" applyAlignment="1" applyProtection="1">
      <alignment vertical="center"/>
      <protection hidden="1"/>
    </xf>
    <xf numFmtId="0" fontId="21" fillId="0" borderId="45" xfId="0" applyFont="1" applyBorder="1" applyAlignment="1" applyProtection="1">
      <alignment vertical="center"/>
      <protection hidden="1"/>
    </xf>
    <xf numFmtId="0" fontId="21" fillId="0" borderId="27" xfId="0" applyFont="1" applyBorder="1" applyAlignment="1" applyProtection="1">
      <alignment vertical="center"/>
      <protection hidden="1"/>
    </xf>
    <xf numFmtId="0" fontId="18" fillId="6" borderId="7" xfId="0" applyFont="1" applyFill="1" applyBorder="1" applyAlignment="1" applyProtection="1">
      <alignment horizontal="left"/>
      <protection hidden="1"/>
    </xf>
    <xf numFmtId="0" fontId="18" fillId="6" borderId="5" xfId="0" applyFont="1" applyFill="1" applyBorder="1" applyAlignment="1" applyProtection="1">
      <alignment horizontal="left"/>
      <protection hidden="1"/>
    </xf>
    <xf numFmtId="0" fontId="22" fillId="6" borderId="13" xfId="0" applyFont="1" applyFill="1" applyBorder="1" applyAlignment="1" applyProtection="1">
      <alignment horizontal="center" vertical="center"/>
      <protection hidden="1"/>
    </xf>
    <xf numFmtId="0" fontId="22" fillId="6" borderId="11" xfId="0" applyFont="1" applyFill="1" applyBorder="1" applyAlignment="1" applyProtection="1">
      <alignment horizontal="center" vertical="center"/>
      <protection hidden="1"/>
    </xf>
    <xf numFmtId="0" fontId="22" fillId="6" borderId="12" xfId="0" applyFont="1" applyFill="1" applyBorder="1" applyAlignment="1" applyProtection="1">
      <alignment horizontal="center" vertical="center"/>
      <protection hidden="1"/>
    </xf>
    <xf numFmtId="0" fontId="18" fillId="6" borderId="13" xfId="0" applyFont="1" applyFill="1" applyBorder="1" applyAlignment="1" applyProtection="1">
      <alignment horizontal="left"/>
      <protection hidden="1"/>
    </xf>
    <xf numFmtId="0" fontId="18" fillId="6" borderId="11" xfId="0" applyFont="1" applyFill="1" applyBorder="1" applyAlignment="1" applyProtection="1">
      <alignment horizontal="left"/>
      <protection hidden="1"/>
    </xf>
    <xf numFmtId="0" fontId="18" fillId="6" borderId="12" xfId="0" applyFont="1" applyFill="1" applyBorder="1" applyAlignment="1" applyProtection="1">
      <alignment horizontal="left"/>
      <protection hidden="1"/>
    </xf>
    <xf numFmtId="0" fontId="18" fillId="6" borderId="6" xfId="0" applyFont="1" applyFill="1" applyBorder="1" applyAlignment="1" applyProtection="1">
      <alignment horizontal="left"/>
      <protection hidden="1"/>
    </xf>
    <xf numFmtId="0" fontId="21" fillId="5" borderId="43" xfId="0" applyFont="1" applyFill="1" applyBorder="1" applyAlignment="1" applyProtection="1">
      <alignment vertical="center"/>
      <protection hidden="1"/>
    </xf>
    <xf numFmtId="0" fontId="21" fillId="5" borderId="19" xfId="0" applyFont="1" applyFill="1" applyBorder="1" applyAlignment="1" applyProtection="1">
      <alignment vertical="center"/>
      <protection hidden="1"/>
    </xf>
    <xf numFmtId="0" fontId="21" fillId="5" borderId="22" xfId="0" applyFont="1" applyFill="1" applyBorder="1" applyAlignment="1" applyProtection="1">
      <alignment vertical="center"/>
      <protection hidden="1"/>
    </xf>
    <xf numFmtId="0" fontId="21" fillId="5" borderId="44" xfId="0" applyFont="1" applyFill="1" applyBorder="1" applyAlignment="1" applyProtection="1">
      <alignment vertical="center"/>
      <protection hidden="1"/>
    </xf>
    <xf numFmtId="0" fontId="21" fillId="5" borderId="20" xfId="0" applyFont="1" applyFill="1" applyBorder="1" applyAlignment="1" applyProtection="1">
      <alignment vertical="center"/>
      <protection hidden="1"/>
    </xf>
    <xf numFmtId="0" fontId="21" fillId="5" borderId="23" xfId="0" applyFont="1" applyFill="1" applyBorder="1" applyAlignment="1" applyProtection="1">
      <alignment vertical="center"/>
      <protection hidden="1"/>
    </xf>
    <xf numFmtId="0" fontId="21" fillId="5" borderId="45" xfId="0" applyFont="1" applyFill="1" applyBorder="1" applyAlignment="1" applyProtection="1">
      <alignment vertical="center"/>
      <protection hidden="1"/>
    </xf>
    <xf numFmtId="0" fontId="21" fillId="5" borderId="29" xfId="0" applyFont="1" applyFill="1" applyBorder="1" applyAlignment="1" applyProtection="1">
      <alignment vertical="center"/>
      <protection hidden="1"/>
    </xf>
    <xf numFmtId="0" fontId="21" fillId="5" borderId="27" xfId="0" applyFont="1" applyFill="1" applyBorder="1" applyAlignment="1" applyProtection="1">
      <alignment vertical="center"/>
      <protection hidden="1"/>
    </xf>
    <xf numFmtId="0" fontId="21" fillId="0" borderId="18" xfId="0" applyFont="1" applyBorder="1" applyAlignment="1" applyProtection="1">
      <alignment vertical="center"/>
      <protection hidden="1"/>
    </xf>
    <xf numFmtId="0" fontId="21" fillId="0" borderId="17" xfId="0" applyFont="1" applyBorder="1" applyAlignment="1" applyProtection="1">
      <alignment vertical="center"/>
      <protection hidden="1"/>
    </xf>
    <xf numFmtId="0" fontId="25" fillId="10" borderId="13" xfId="0" applyFont="1" applyFill="1" applyBorder="1" applyAlignment="1" applyProtection="1">
      <alignment horizontal="center" vertical="center"/>
      <protection hidden="1"/>
    </xf>
    <xf numFmtId="0" fontId="25" fillId="10" borderId="11" xfId="0" applyFont="1" applyFill="1" applyBorder="1" applyAlignment="1" applyProtection="1">
      <alignment horizontal="center" vertical="center"/>
      <protection hidden="1"/>
    </xf>
    <xf numFmtId="0" fontId="25" fillId="10" borderId="41" xfId="0" applyFont="1" applyFill="1" applyBorder="1" applyAlignment="1" applyProtection="1">
      <alignment horizontal="center" vertical="center"/>
      <protection hidden="1"/>
    </xf>
    <xf numFmtId="0" fontId="25" fillId="6" borderId="42" xfId="0" applyFont="1" applyFill="1" applyBorder="1" applyAlignment="1" applyProtection="1">
      <alignment horizontal="center" vertical="center"/>
      <protection hidden="1"/>
    </xf>
    <xf numFmtId="0" fontId="25" fillId="6" borderId="11" xfId="0" applyFont="1" applyFill="1" applyBorder="1" applyAlignment="1" applyProtection="1">
      <alignment horizontal="center" vertical="center"/>
      <protection hidden="1"/>
    </xf>
    <xf numFmtId="0" fontId="25" fillId="6" borderId="12" xfId="0" applyFont="1" applyFill="1" applyBorder="1" applyAlignment="1" applyProtection="1">
      <alignment horizontal="center" vertical="center"/>
      <protection hidden="1"/>
    </xf>
    <xf numFmtId="0" fontId="26" fillId="6" borderId="7" xfId="0" applyFont="1" applyFill="1" applyBorder="1" applyAlignment="1" applyProtection="1">
      <alignment horizontal="center"/>
      <protection hidden="1"/>
    </xf>
    <xf numFmtId="0" fontId="26" fillId="6" borderId="6" xfId="0" applyFont="1" applyFill="1" applyBorder="1" applyAlignment="1" applyProtection="1">
      <alignment horizontal="center"/>
      <protection hidden="1"/>
    </xf>
    <xf numFmtId="0" fontId="27" fillId="6" borderId="6" xfId="0" applyFont="1" applyFill="1" applyBorder="1" applyAlignment="1" applyProtection="1">
      <alignment horizontal="center"/>
      <protection hidden="1"/>
    </xf>
    <xf numFmtId="0" fontId="27" fillId="6" borderId="5" xfId="0" applyFont="1" applyFill="1" applyBorder="1" applyAlignment="1" applyProtection="1">
      <alignment horizontal="center"/>
      <protection hidden="1"/>
    </xf>
    <xf numFmtId="0" fontId="28" fillId="6" borderId="8" xfId="0" applyFont="1" applyFill="1" applyBorder="1" applyAlignment="1" applyProtection="1">
      <alignment horizontal="center"/>
      <protection hidden="1"/>
    </xf>
    <xf numFmtId="0" fontId="28" fillId="6" borderId="1" xfId="0" applyFont="1" applyFill="1" applyBorder="1" applyAlignment="1" applyProtection="1">
      <alignment horizontal="center"/>
      <protection hidden="1"/>
    </xf>
    <xf numFmtId="0" fontId="28" fillId="6" borderId="4" xfId="0" applyFont="1" applyFill="1" applyBorder="1" applyAlignment="1" applyProtection="1">
      <alignment horizontal="center"/>
      <protection hidden="1"/>
    </xf>
    <xf numFmtId="0" fontId="21" fillId="5" borderId="43" xfId="0" applyFont="1" applyFill="1" applyBorder="1" applyAlignment="1" applyProtection="1">
      <protection hidden="1"/>
    </xf>
    <xf numFmtId="0" fontId="21" fillId="5" borderId="19" xfId="0" applyFont="1" applyFill="1" applyBorder="1" applyAlignment="1" applyProtection="1">
      <protection hidden="1"/>
    </xf>
    <xf numFmtId="0" fontId="21" fillId="5" borderId="22" xfId="0" applyFont="1" applyFill="1" applyBorder="1" applyAlignment="1" applyProtection="1">
      <protection hidden="1"/>
    </xf>
    <xf numFmtId="0" fontId="21" fillId="0" borderId="18" xfId="0" applyFont="1" applyBorder="1" applyAlignment="1" applyProtection="1">
      <protection hidden="1"/>
    </xf>
    <xf numFmtId="0" fontId="21" fillId="0" borderId="43" xfId="0" applyFont="1" applyBorder="1" applyAlignment="1" applyProtection="1">
      <protection hidden="1"/>
    </xf>
    <xf numFmtId="0" fontId="21" fillId="0" borderId="22" xfId="0" applyFont="1" applyBorder="1" applyAlignment="1" applyProtection="1">
      <protection hidden="1"/>
    </xf>
    <xf numFmtId="0" fontId="18" fillId="5" borderId="11" xfId="0" applyFont="1" applyFill="1" applyBorder="1" applyAlignment="1" applyProtection="1">
      <alignment horizontal="left" vertical="center" indent="1"/>
      <protection hidden="1"/>
    </xf>
    <xf numFmtId="0" fontId="18" fillId="5" borderId="12" xfId="0" applyFont="1" applyFill="1" applyBorder="1" applyAlignment="1" applyProtection="1">
      <alignment horizontal="left" vertical="center" indent="1"/>
      <protection hidden="1"/>
    </xf>
    <xf numFmtId="1" fontId="15" fillId="5" borderId="6" xfId="0" applyNumberFormat="1" applyFont="1" applyFill="1" applyBorder="1" applyAlignment="1" applyProtection="1">
      <alignment horizontal="center" vertical="center"/>
      <protection hidden="1"/>
    </xf>
    <xf numFmtId="1" fontId="15" fillId="5" borderId="5" xfId="0" applyNumberFormat="1" applyFont="1" applyFill="1" applyBorder="1" applyAlignment="1" applyProtection="1">
      <alignment horizontal="center" vertical="center"/>
      <protection hidden="1"/>
    </xf>
    <xf numFmtId="174" fontId="16" fillId="5" borderId="13" xfId="0" applyNumberFormat="1" applyFont="1" applyFill="1" applyBorder="1" applyAlignment="1" applyProtection="1">
      <alignment horizontal="center" vertical="center"/>
      <protection hidden="1"/>
    </xf>
    <xf numFmtId="174" fontId="16" fillId="5" borderId="12" xfId="0" applyNumberFormat="1" applyFont="1" applyFill="1" applyBorder="1" applyAlignment="1" applyProtection="1">
      <alignment horizontal="center" vertical="center"/>
      <protection hidden="1"/>
    </xf>
    <xf numFmtId="0" fontId="15" fillId="5" borderId="37" xfId="0" applyFont="1" applyFill="1" applyBorder="1" applyAlignment="1" applyProtection="1">
      <alignment horizontal="left" vertical="center" indent="1"/>
      <protection hidden="1"/>
    </xf>
    <xf numFmtId="0" fontId="15" fillId="5" borderId="22" xfId="0" applyFont="1" applyFill="1" applyBorder="1" applyAlignment="1" applyProtection="1">
      <alignment horizontal="left" vertical="center" indent="1"/>
      <protection hidden="1"/>
    </xf>
    <xf numFmtId="175" fontId="15" fillId="5" borderId="38" xfId="0" applyNumberFormat="1" applyFont="1" applyFill="1" applyBorder="1" applyAlignment="1" applyProtection="1">
      <alignment horizontal="left" vertical="center" indent="1"/>
      <protection hidden="1"/>
    </xf>
    <xf numFmtId="175" fontId="15" fillId="5" borderId="23" xfId="0" applyNumberFormat="1" applyFont="1" applyFill="1" applyBorder="1" applyAlignment="1" applyProtection="1">
      <alignment horizontal="left" vertical="center" indent="1"/>
      <protection hidden="1"/>
    </xf>
    <xf numFmtId="176" fontId="15" fillId="5" borderId="28" xfId="0" applyNumberFormat="1" applyFont="1" applyFill="1" applyBorder="1" applyAlignment="1" applyProtection="1">
      <alignment horizontal="left" vertical="center" indent="1"/>
      <protection hidden="1"/>
    </xf>
    <xf numFmtId="176" fontId="15" fillId="5" borderId="27" xfId="0" applyNumberFormat="1" applyFont="1" applyFill="1" applyBorder="1" applyAlignment="1" applyProtection="1">
      <alignment horizontal="left" vertical="center" indent="1"/>
      <protection hidden="1"/>
    </xf>
    <xf numFmtId="0" fontId="18" fillId="5" borderId="32" xfId="0" applyFont="1" applyFill="1" applyBorder="1" applyAlignment="1" applyProtection="1">
      <alignment horizontal="left" vertical="center"/>
      <protection hidden="1"/>
    </xf>
    <xf numFmtId="0" fontId="18" fillId="5" borderId="33" xfId="0" applyFont="1" applyFill="1" applyBorder="1" applyAlignment="1" applyProtection="1">
      <alignment horizontal="left" vertical="center"/>
      <protection hidden="1"/>
    </xf>
    <xf numFmtId="0" fontId="15" fillId="5" borderId="39" xfId="0" applyFont="1" applyFill="1" applyBorder="1" applyAlignment="1" applyProtection="1">
      <alignment horizontal="left" vertical="center" indent="1"/>
      <protection hidden="1"/>
    </xf>
    <xf numFmtId="0" fontId="15" fillId="5" borderId="5" xfId="0" applyFont="1" applyFill="1" applyBorder="1" applyAlignment="1" applyProtection="1">
      <alignment horizontal="left" vertical="center" indent="1"/>
      <protection hidden="1"/>
    </xf>
    <xf numFmtId="175" fontId="15" fillId="5" borderId="40" xfId="0" applyNumberFormat="1" applyFont="1" applyFill="1" applyBorder="1" applyAlignment="1" applyProtection="1">
      <alignment horizontal="left" vertical="center" indent="1"/>
      <protection hidden="1"/>
    </xf>
    <xf numFmtId="175" fontId="15" fillId="5" borderId="24" xfId="0" applyNumberFormat="1" applyFont="1" applyFill="1" applyBorder="1" applyAlignment="1" applyProtection="1">
      <alignment horizontal="left" vertical="center" indent="1"/>
      <protection hidden="1"/>
    </xf>
    <xf numFmtId="0" fontId="20" fillId="3" borderId="6" xfId="0" applyFont="1" applyFill="1" applyBorder="1" applyAlignment="1" applyProtection="1">
      <alignment horizontal="left" vertical="center"/>
      <protection locked="0" hidden="1"/>
    </xf>
    <xf numFmtId="0" fontId="15" fillId="3" borderId="6" xfId="0" applyFont="1" applyFill="1" applyBorder="1" applyAlignment="1" applyProtection="1">
      <alignment horizontal="center" vertical="center"/>
      <protection locked="0" hidden="1"/>
    </xf>
    <xf numFmtId="0" fontId="15" fillId="3" borderId="5" xfId="0" applyFont="1" applyFill="1" applyBorder="1" applyAlignment="1" applyProtection="1">
      <alignment horizontal="center" vertical="center"/>
      <protection locked="0" hidden="1"/>
    </xf>
    <xf numFmtId="0" fontId="28" fillId="5" borderId="7" xfId="0" applyFont="1" applyFill="1" applyBorder="1" applyAlignment="1" applyProtection="1">
      <alignment horizontal="center" vertical="center" wrapText="1"/>
      <protection hidden="1"/>
    </xf>
    <xf numFmtId="0" fontId="28" fillId="5" borderId="6" xfId="0" applyFont="1" applyFill="1" applyBorder="1" applyAlignment="1" applyProtection="1">
      <alignment horizontal="center" vertical="center" wrapText="1"/>
      <protection hidden="1"/>
    </xf>
    <xf numFmtId="0" fontId="28" fillId="5" borderId="5" xfId="0" applyFont="1" applyFill="1" applyBorder="1" applyAlignment="1" applyProtection="1">
      <alignment horizontal="center" vertical="center" wrapText="1"/>
      <protection hidden="1"/>
    </xf>
    <xf numFmtId="0" fontId="28" fillId="5" borderId="3" xfId="0" applyFont="1" applyFill="1" applyBorder="1" applyAlignment="1" applyProtection="1">
      <alignment horizontal="center" vertical="center" wrapText="1"/>
      <protection hidden="1"/>
    </xf>
    <xf numFmtId="0" fontId="28" fillId="5" borderId="0" xfId="0" applyFont="1" applyFill="1" applyBorder="1" applyAlignment="1" applyProtection="1">
      <alignment horizontal="center" vertical="center" wrapText="1"/>
      <protection hidden="1"/>
    </xf>
    <xf numFmtId="0" fontId="28" fillId="5" borderId="2" xfId="0" applyFont="1" applyFill="1" applyBorder="1" applyAlignment="1" applyProtection="1">
      <alignment horizontal="center" vertical="center" wrapText="1"/>
      <protection hidden="1"/>
    </xf>
    <xf numFmtId="0" fontId="7" fillId="0" borderId="8" xfId="0" applyFont="1" applyBorder="1" applyAlignment="1">
      <alignment horizontal="center" wrapText="1"/>
    </xf>
    <xf numFmtId="0" fontId="7" fillId="0" borderId="1" xfId="0" applyFont="1" applyBorder="1" applyAlignment="1">
      <alignment horizontal="center" wrapText="1"/>
    </xf>
    <xf numFmtId="0" fontId="7" fillId="0" borderId="4" xfId="0" applyFont="1" applyBorder="1" applyAlignment="1">
      <alignment horizontal="center" wrapText="1"/>
    </xf>
    <xf numFmtId="0" fontId="8" fillId="5" borderId="9" xfId="0" applyFont="1" applyFill="1" applyBorder="1" applyAlignment="1" applyProtection="1">
      <alignment horizontal="center" vertical="center" textRotation="90"/>
      <protection hidden="1"/>
    </xf>
    <xf numFmtId="0" fontId="3" fillId="5" borderId="15" xfId="0" applyFont="1" applyFill="1" applyBorder="1" applyAlignment="1" applyProtection="1">
      <alignment horizontal="center" vertical="center" textRotation="90"/>
      <protection hidden="1"/>
    </xf>
    <xf numFmtId="0" fontId="3" fillId="5" borderId="10" xfId="0" applyFont="1" applyFill="1" applyBorder="1" applyAlignment="1" applyProtection="1">
      <alignment horizontal="center" vertical="center" textRotation="90"/>
      <protection hidden="1"/>
    </xf>
    <xf numFmtId="0" fontId="8" fillId="5" borderId="9" xfId="0" applyFont="1" applyFill="1" applyBorder="1" applyAlignment="1" applyProtection="1">
      <alignment horizontal="center" vertical="center" textRotation="90" wrapText="1"/>
      <protection hidden="1"/>
    </xf>
    <xf numFmtId="0" fontId="8" fillId="5" borderId="15" xfId="0" applyFont="1" applyFill="1" applyBorder="1" applyAlignment="1" applyProtection="1">
      <alignment horizontal="center" vertical="center" textRotation="90" wrapText="1"/>
      <protection hidden="1"/>
    </xf>
    <xf numFmtId="0" fontId="8" fillId="5" borderId="10" xfId="0" applyFont="1" applyFill="1" applyBorder="1" applyAlignment="1" applyProtection="1">
      <alignment horizontal="center" vertical="center" textRotation="90" wrapText="1"/>
      <protection hidden="1"/>
    </xf>
    <xf numFmtId="0" fontId="14" fillId="5" borderId="9" xfId="129" applyFont="1" applyFill="1" applyBorder="1" applyAlignment="1" applyProtection="1">
      <alignment horizontal="center" vertical="center" wrapText="1"/>
      <protection hidden="1"/>
    </xf>
    <xf numFmtId="0" fontId="13" fillId="5" borderId="9" xfId="129" applyFont="1" applyFill="1" applyBorder="1" applyAlignment="1" applyProtection="1">
      <alignment horizontal="center" vertical="center" wrapText="1"/>
      <protection hidden="1"/>
    </xf>
    <xf numFmtId="0" fontId="13" fillId="5" borderId="10" xfId="129" applyFont="1" applyFill="1" applyBorder="1" applyAlignment="1" applyProtection="1">
      <alignment horizontal="center" vertical="center" wrapText="1"/>
      <protection hidden="1"/>
    </xf>
    <xf numFmtId="0" fontId="14" fillId="5" borderId="10" xfId="129" applyFont="1" applyFill="1" applyBorder="1" applyAlignment="1" applyProtection="1">
      <alignment horizontal="center" vertical="center" wrapText="1"/>
      <protection hidden="1"/>
    </xf>
    <xf numFmtId="177" fontId="23" fillId="5" borderId="7" xfId="0" applyNumberFormat="1" applyFont="1" applyFill="1" applyBorder="1" applyAlignment="1" applyProtection="1">
      <alignment horizontal="center" vertical="center" wrapText="1"/>
      <protection hidden="1"/>
    </xf>
    <xf numFmtId="177" fontId="23" fillId="5" borderId="5" xfId="0" applyNumberFormat="1" applyFont="1" applyFill="1" applyBorder="1" applyAlignment="1" applyProtection="1">
      <alignment horizontal="center" vertical="center" wrapText="1"/>
      <protection hidden="1"/>
    </xf>
    <xf numFmtId="177" fontId="23" fillId="5" borderId="8" xfId="0" applyNumberFormat="1" applyFont="1" applyFill="1" applyBorder="1" applyAlignment="1" applyProtection="1">
      <alignment horizontal="center" vertical="center" wrapText="1"/>
      <protection hidden="1"/>
    </xf>
    <xf numFmtId="177" fontId="23" fillId="5" borderId="4" xfId="0" applyNumberFormat="1" applyFont="1" applyFill="1" applyBorder="1" applyAlignment="1" applyProtection="1">
      <alignment horizontal="center" vertical="center" wrapText="1"/>
      <protection hidden="1"/>
    </xf>
    <xf numFmtId="0" fontId="8" fillId="5" borderId="8" xfId="0" applyFont="1" applyFill="1" applyBorder="1" applyAlignment="1" applyProtection="1">
      <alignment horizontal="center" vertical="center"/>
      <protection hidden="1"/>
    </xf>
    <xf numFmtId="0" fontId="8" fillId="5" borderId="4" xfId="0" applyFont="1" applyFill="1" applyBorder="1" applyAlignment="1" applyProtection="1">
      <alignment horizontal="center" vertical="center"/>
      <protection hidden="1"/>
    </xf>
    <xf numFmtId="0" fontId="14" fillId="5" borderId="16" xfId="129"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protection hidden="1"/>
    </xf>
    <xf numFmtId="0" fontId="14" fillId="5" borderId="13" xfId="129" applyFont="1" applyFill="1" applyBorder="1" applyAlignment="1" applyProtection="1">
      <alignment horizontal="center" vertical="center"/>
      <protection hidden="1"/>
    </xf>
    <xf numFmtId="0" fontId="14" fillId="5" borderId="11" xfId="129" applyFont="1" applyFill="1" applyBorder="1" applyAlignment="1" applyProtection="1">
      <alignment horizontal="center" vertical="center"/>
      <protection hidden="1"/>
    </xf>
    <xf numFmtId="0" fontId="14" fillId="5" borderId="12" xfId="129" applyFont="1" applyFill="1" applyBorder="1" applyAlignment="1" applyProtection="1">
      <alignment horizontal="center" vertical="center"/>
      <protection hidden="1"/>
    </xf>
    <xf numFmtId="0" fontId="8" fillId="5" borderId="7"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protection hidden="1"/>
    </xf>
    <xf numFmtId="0" fontId="8" fillId="5" borderId="9" xfId="0" applyFont="1" applyFill="1" applyBorder="1" applyAlignment="1" applyProtection="1">
      <alignment horizontal="center" vertical="center" wrapText="1"/>
      <protection hidden="1"/>
    </xf>
    <xf numFmtId="0" fontId="23" fillId="5" borderId="7" xfId="0" applyFont="1" applyFill="1" applyBorder="1" applyAlignment="1" applyProtection="1">
      <alignment horizontal="center" vertical="center" wrapText="1"/>
      <protection hidden="1"/>
    </xf>
    <xf numFmtId="0" fontId="23" fillId="5" borderId="5" xfId="0" applyFont="1" applyFill="1" applyBorder="1" applyAlignment="1" applyProtection="1">
      <alignment horizontal="center" vertical="center" wrapText="1"/>
      <protection hidden="1"/>
    </xf>
    <xf numFmtId="0" fontId="23" fillId="5" borderId="8" xfId="0" applyFont="1" applyFill="1" applyBorder="1" applyAlignment="1" applyProtection="1">
      <alignment horizontal="center" vertical="center" wrapText="1"/>
      <protection hidden="1"/>
    </xf>
    <xf numFmtId="0" fontId="23" fillId="5" borderId="4" xfId="0" applyFont="1" applyFill="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12" xfId="0" applyFont="1" applyBorder="1" applyAlignment="1" applyProtection="1">
      <alignment horizontal="center" vertical="center" wrapText="1"/>
      <protection hidden="1"/>
    </xf>
    <xf numFmtId="0" fontId="0" fillId="0" borderId="0" xfId="0" applyFont="1" applyAlignment="1" applyProtection="1">
      <alignment horizontal="left"/>
    </xf>
    <xf numFmtId="0" fontId="0" fillId="7" borderId="13" xfId="0" applyFont="1" applyFill="1" applyBorder="1" applyAlignment="1" applyProtection="1">
      <alignment horizontal="center" wrapText="1"/>
    </xf>
    <xf numFmtId="0" fontId="0" fillId="7" borderId="11"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0" fillId="4" borderId="10" xfId="0" applyFont="1" applyFill="1" applyBorder="1" applyAlignment="1" applyProtection="1">
      <alignment horizontal="center"/>
    </xf>
    <xf numFmtId="0" fontId="0" fillId="4" borderId="10" xfId="0" applyFill="1" applyBorder="1" applyAlignment="1" applyProtection="1">
      <alignment horizontal="center"/>
    </xf>
    <xf numFmtId="0" fontId="7" fillId="4" borderId="7" xfId="0" applyFont="1" applyFill="1" applyBorder="1" applyAlignment="1" applyProtection="1">
      <alignment horizontal="right" vertical="center"/>
    </xf>
    <xf numFmtId="0" fontId="0" fillId="4" borderId="6" xfId="0" applyFill="1" applyBorder="1" applyAlignment="1" applyProtection="1">
      <alignment vertical="center"/>
    </xf>
    <xf numFmtId="0" fontId="0" fillId="4" borderId="5" xfId="0" applyFill="1" applyBorder="1" applyAlignment="1" applyProtection="1">
      <alignment vertical="center"/>
    </xf>
    <xf numFmtId="0" fontId="0" fillId="4" borderId="8" xfId="0" applyFill="1" applyBorder="1" applyAlignment="1" applyProtection="1">
      <alignment vertical="center"/>
    </xf>
    <xf numFmtId="0" fontId="0" fillId="4" borderId="1" xfId="0" applyFill="1" applyBorder="1" applyAlignment="1" applyProtection="1">
      <alignment vertical="center"/>
    </xf>
    <xf numFmtId="0" fontId="0" fillId="4" borderId="4" xfId="0" applyFill="1" applyBorder="1" applyAlignment="1" applyProtection="1">
      <alignment vertical="center"/>
    </xf>
    <xf numFmtId="0" fontId="0" fillId="4" borderId="7" xfId="0" applyFont="1" applyFill="1" applyBorder="1" applyAlignment="1" applyProtection="1">
      <alignment horizontal="center" vertical="center"/>
    </xf>
    <xf numFmtId="0" fontId="0" fillId="4" borderId="13" xfId="0" applyFont="1" applyFill="1" applyBorder="1" applyAlignment="1" applyProtection="1">
      <alignment horizontal="center"/>
    </xf>
    <xf numFmtId="0" fontId="0" fillId="0" borderId="12" xfId="0" applyBorder="1" applyAlignment="1" applyProtection="1">
      <alignment horizontal="center"/>
    </xf>
    <xf numFmtId="0" fontId="0" fillId="4" borderId="7" xfId="0" applyFont="1" applyFill="1" applyBorder="1" applyAlignment="1" applyProtection="1">
      <alignment horizontal="center" wrapText="1"/>
    </xf>
    <xf numFmtId="0" fontId="0" fillId="0" borderId="5" xfId="0" applyBorder="1" applyAlignment="1" applyProtection="1">
      <alignment horizontal="center" wrapText="1"/>
    </xf>
    <xf numFmtId="0" fontId="0" fillId="0" borderId="3" xfId="0" applyBorder="1" applyAlignment="1" applyProtection="1">
      <alignment horizontal="center" wrapText="1"/>
    </xf>
    <xf numFmtId="0" fontId="0" fillId="0" borderId="2" xfId="0" applyBorder="1" applyAlignment="1" applyProtection="1">
      <alignment horizontal="center" wrapText="1"/>
    </xf>
    <xf numFmtId="0" fontId="0" fillId="4" borderId="9" xfId="0" applyFont="1" applyFill="1" applyBorder="1" applyAlignment="1" applyProtection="1">
      <alignment horizontal="center" textRotation="90"/>
    </xf>
    <xf numFmtId="0" fontId="0" fillId="0" borderId="15" xfId="0" applyBorder="1" applyAlignment="1" applyProtection="1">
      <alignment horizontal="center" textRotation="90"/>
    </xf>
    <xf numFmtId="0" fontId="0" fillId="0" borderId="10" xfId="0" applyBorder="1" applyAlignment="1" applyProtection="1">
      <alignment horizontal="center" textRotation="90"/>
    </xf>
    <xf numFmtId="0" fontId="0" fillId="4" borderId="9" xfId="0" applyFont="1" applyFill="1" applyBorder="1" applyAlignment="1" applyProtection="1">
      <alignment textRotation="90"/>
    </xf>
    <xf numFmtId="0" fontId="0" fillId="0" borderId="15" xfId="0" applyBorder="1" applyAlignment="1" applyProtection="1">
      <alignment textRotation="90"/>
    </xf>
    <xf numFmtId="0" fontId="0" fillId="0" borderId="10" xfId="0" applyBorder="1" applyAlignment="1" applyProtection="1">
      <alignment textRotation="90"/>
    </xf>
    <xf numFmtId="177" fontId="0" fillId="0" borderId="1" xfId="0" applyNumberFormat="1" applyFont="1" applyBorder="1" applyAlignment="1" applyProtection="1">
      <alignment horizontal="center"/>
    </xf>
  </cellXfs>
  <cellStyles count="193">
    <cellStyle name="Lien hypertexte" xfId="67" builtinId="8" hidden="1"/>
    <cellStyle name="Lien hypertexte" xfId="71" builtinId="8" hidden="1"/>
    <cellStyle name="Lien hypertexte" xfId="75" builtinId="8" hidden="1"/>
    <cellStyle name="Lien hypertexte" xfId="79" builtinId="8" hidden="1"/>
    <cellStyle name="Lien hypertexte" xfId="83" builtinId="8" hidden="1"/>
    <cellStyle name="Lien hypertexte" xfId="87" builtinId="8" hidden="1"/>
    <cellStyle name="Lien hypertexte" xfId="91" builtinId="8" hidden="1"/>
    <cellStyle name="Lien hypertexte" xfId="95" builtinId="8" hidden="1"/>
    <cellStyle name="Lien hypertexte" xfId="99" builtinId="8" hidden="1"/>
    <cellStyle name="Lien hypertexte" xfId="103" builtinId="8" hidden="1"/>
    <cellStyle name="Lien hypertexte" xfId="107" builtinId="8" hidden="1"/>
    <cellStyle name="Lien hypertexte" xfId="111" builtinId="8" hidden="1"/>
    <cellStyle name="Lien hypertexte" xfId="115" builtinId="8" hidden="1"/>
    <cellStyle name="Lien hypertexte" xfId="119" builtinId="8" hidden="1"/>
    <cellStyle name="Lien hypertexte" xfId="123" builtinId="8" hidden="1"/>
    <cellStyle name="Lien hypertexte" xfId="127" builtinId="8" hidden="1"/>
    <cellStyle name="Lien hypertexte" xfId="125" builtinId="8" hidden="1"/>
    <cellStyle name="Lien hypertexte" xfId="121" builtinId="8" hidden="1"/>
    <cellStyle name="Lien hypertexte" xfId="117" builtinId="8" hidden="1"/>
    <cellStyle name="Lien hypertexte" xfId="113" builtinId="8" hidden="1"/>
    <cellStyle name="Lien hypertexte" xfId="109" builtinId="8" hidden="1"/>
    <cellStyle name="Lien hypertexte" xfId="105" builtinId="8" hidden="1"/>
    <cellStyle name="Lien hypertexte" xfId="101" builtinId="8" hidden="1"/>
    <cellStyle name="Lien hypertexte" xfId="97" builtinId="8" hidden="1"/>
    <cellStyle name="Lien hypertexte" xfId="93" builtinId="8" hidden="1"/>
    <cellStyle name="Lien hypertexte" xfId="89" builtinId="8" hidden="1"/>
    <cellStyle name="Lien hypertexte" xfId="85" builtinId="8" hidden="1"/>
    <cellStyle name="Lien hypertexte" xfId="81" builtinId="8" hidden="1"/>
    <cellStyle name="Lien hypertexte" xfId="77" builtinId="8" hidden="1"/>
    <cellStyle name="Lien hypertexte" xfId="73" builtinId="8" hidden="1"/>
    <cellStyle name="Lien hypertexte" xfId="69" builtinId="8" hidden="1"/>
    <cellStyle name="Lien hypertexte" xfId="65" builtinId="8" hidden="1"/>
    <cellStyle name="Lien hypertexte" xfId="23" builtinId="8" hidden="1"/>
    <cellStyle name="Lien hypertexte" xfId="25" builtinId="8" hidden="1"/>
    <cellStyle name="Lien hypertexte" xfId="27" builtinId="8" hidden="1"/>
    <cellStyle name="Lien hypertexte" xfId="31" builtinId="8" hidden="1"/>
    <cellStyle name="Lien hypertexte" xfId="33" builtinId="8" hidden="1"/>
    <cellStyle name="Lien hypertexte" xfId="35" builtinId="8" hidden="1"/>
    <cellStyle name="Lien hypertexte" xfId="39" builtinId="8" hidden="1"/>
    <cellStyle name="Lien hypertexte" xfId="41" builtinId="8" hidden="1"/>
    <cellStyle name="Lien hypertexte" xfId="43" builtinId="8" hidden="1"/>
    <cellStyle name="Lien hypertexte" xfId="47" builtinId="8" hidden="1"/>
    <cellStyle name="Lien hypertexte" xfId="49" builtinId="8" hidden="1"/>
    <cellStyle name="Lien hypertexte" xfId="51" builtinId="8" hidden="1"/>
    <cellStyle name="Lien hypertexte" xfId="55" builtinId="8" hidden="1"/>
    <cellStyle name="Lien hypertexte" xfId="57" builtinId="8" hidden="1"/>
    <cellStyle name="Lien hypertexte" xfId="59" builtinId="8" hidden="1"/>
    <cellStyle name="Lien hypertexte" xfId="63" builtinId="8" hidden="1"/>
    <cellStyle name="Lien hypertexte" xfId="61" builtinId="8" hidden="1"/>
    <cellStyle name="Lien hypertexte" xfId="53" builtinId="8" hidden="1"/>
    <cellStyle name="Lien hypertexte" xfId="45" builtinId="8" hidden="1"/>
    <cellStyle name="Lien hypertexte" xfId="37" builtinId="8" hidden="1"/>
    <cellStyle name="Lien hypertexte" xfId="29" builtinId="8" hidden="1"/>
    <cellStyle name="Lien hypertexte" xfId="21" builtinId="8" hidden="1"/>
    <cellStyle name="Lien hypertexte" xfId="9" builtinId="8" hidden="1"/>
    <cellStyle name="Lien hypertexte" xfId="11" builtinId="8" hidden="1"/>
    <cellStyle name="Lien hypertexte" xfId="15" builtinId="8" hidden="1"/>
    <cellStyle name="Lien hypertexte" xfId="17" builtinId="8" hidden="1"/>
    <cellStyle name="Lien hypertexte" xfId="19" builtinId="8" hidden="1"/>
    <cellStyle name="Lien hypertexte" xfId="13" builtinId="8" hidden="1"/>
    <cellStyle name="Lien hypertexte" xfId="5" builtinId="8" hidden="1"/>
    <cellStyle name="Lien hypertexte" xfId="7" builtinId="8" hidden="1"/>
    <cellStyle name="Lien hypertexte" xfId="3" builtinId="8" hidden="1"/>
    <cellStyle name="Lien hypertexte" xfId="1" builtinId="8" hidden="1"/>
    <cellStyle name="Lien hypertexte" xfId="129" builtinId="8"/>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1" builtinId="9" hidden="1"/>
    <cellStyle name="Lien hypertexte visité" xfId="189" builtinId="9" hidden="1"/>
    <cellStyle name="Lien hypertexte visité" xfId="187" builtinId="9" hidden="1"/>
    <cellStyle name="Lien hypertexte visité" xfId="185" builtinId="9" hidden="1"/>
    <cellStyle name="Lien hypertexte visité" xfId="183" builtinId="9" hidden="1"/>
    <cellStyle name="Lien hypertexte visité" xfId="181" builtinId="9" hidden="1"/>
    <cellStyle name="Lien hypertexte visité" xfId="179" builtinId="9" hidden="1"/>
    <cellStyle name="Lien hypertexte visité" xfId="177" builtinId="9" hidden="1"/>
    <cellStyle name="Lien hypertexte visité" xfId="175" builtinId="9" hidden="1"/>
    <cellStyle name="Lien hypertexte visité" xfId="173" builtinId="9" hidden="1"/>
    <cellStyle name="Lien hypertexte visité" xfId="171" builtinId="9" hidden="1"/>
    <cellStyle name="Lien hypertexte visité" xfId="169" builtinId="9" hidden="1"/>
    <cellStyle name="Lien hypertexte visité" xfId="167" builtinId="9" hidden="1"/>
    <cellStyle name="Lien hypertexte visité" xfId="165" builtinId="9" hidden="1"/>
    <cellStyle name="Lien hypertexte visité" xfId="163" builtinId="9" hidden="1"/>
    <cellStyle name="Lien hypertexte visité" xfId="66" builtinId="9" hidden="1"/>
    <cellStyle name="Lien hypertexte visité" xfId="70" builtinId="9" hidden="1"/>
    <cellStyle name="Lien hypertexte visité" xfId="72" builtinId="9" hidden="1"/>
    <cellStyle name="Lien hypertexte visité" xfId="74" builtinId="9" hidden="1"/>
    <cellStyle name="Lien hypertexte visité" xfId="78" builtinId="9" hidden="1"/>
    <cellStyle name="Lien hypertexte visité" xfId="80" builtinId="9" hidden="1"/>
    <cellStyle name="Lien hypertexte visité" xfId="82" builtinId="9" hidden="1"/>
    <cellStyle name="Lien hypertexte visité" xfId="86" builtinId="9" hidden="1"/>
    <cellStyle name="Lien hypertexte visité" xfId="88" builtinId="9" hidden="1"/>
    <cellStyle name="Lien hypertexte visité" xfId="90" builtinId="9" hidden="1"/>
    <cellStyle name="Lien hypertexte visité" xfId="94" builtinId="9" hidden="1"/>
    <cellStyle name="Lien hypertexte visité" xfId="96" builtinId="9" hidden="1"/>
    <cellStyle name="Lien hypertexte visité" xfId="98" builtinId="9" hidden="1"/>
    <cellStyle name="Lien hypertexte visité" xfId="102" builtinId="9" hidden="1"/>
    <cellStyle name="Lien hypertexte visité" xfId="104" builtinId="9" hidden="1"/>
    <cellStyle name="Lien hypertexte visité" xfId="106" builtinId="9" hidden="1"/>
    <cellStyle name="Lien hypertexte visité" xfId="110" builtinId="9" hidden="1"/>
    <cellStyle name="Lien hypertexte visité" xfId="112" builtinId="9" hidden="1"/>
    <cellStyle name="Lien hypertexte visité" xfId="114" builtinId="9" hidden="1"/>
    <cellStyle name="Lien hypertexte visité" xfId="118" builtinId="9" hidden="1"/>
    <cellStyle name="Lien hypertexte visité" xfId="120" builtinId="9" hidden="1"/>
    <cellStyle name="Lien hypertexte visité" xfId="122"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3" builtinId="9" hidden="1"/>
    <cellStyle name="Lien hypertexte visité" xfId="134" builtinId="9" hidden="1"/>
    <cellStyle name="Lien hypertexte visité" xfId="136" builtinId="9" hidden="1"/>
    <cellStyle name="Lien hypertexte visité" xfId="137" builtinId="9" hidden="1"/>
    <cellStyle name="Lien hypertexte visité" xfId="138" builtinId="9" hidden="1"/>
    <cellStyle name="Lien hypertexte visité" xfId="140" builtinId="9" hidden="1"/>
    <cellStyle name="Lien hypertexte visité" xfId="141" builtinId="9" hidden="1"/>
    <cellStyle name="Lien hypertexte visité" xfId="142" builtinId="9" hidden="1"/>
    <cellStyle name="Lien hypertexte visité" xfId="144" builtinId="9" hidden="1"/>
    <cellStyle name="Lien hypertexte visité" xfId="145" builtinId="9" hidden="1"/>
    <cellStyle name="Lien hypertexte visité" xfId="146" builtinId="9" hidden="1"/>
    <cellStyle name="Lien hypertexte visité" xfId="148" builtinId="9" hidden="1"/>
    <cellStyle name="Lien hypertexte visité" xfId="149" builtinId="9" hidden="1"/>
    <cellStyle name="Lien hypertexte visité" xfId="150" builtinId="9" hidden="1"/>
    <cellStyle name="Lien hypertexte visité" xfId="152" builtinId="9" hidden="1"/>
    <cellStyle name="Lien hypertexte visité" xfId="153" builtinId="9" hidden="1"/>
    <cellStyle name="Lien hypertexte visité" xfId="154" builtinId="9" hidden="1"/>
    <cellStyle name="Lien hypertexte visité" xfId="156" builtinId="9" hidden="1"/>
    <cellStyle name="Lien hypertexte visité" xfId="157" builtinId="9" hidden="1"/>
    <cellStyle name="Lien hypertexte visité" xfId="158" builtinId="9" hidden="1"/>
    <cellStyle name="Lien hypertexte visité" xfId="160" builtinId="9" hidden="1"/>
    <cellStyle name="Lien hypertexte visité" xfId="161" builtinId="9" hidden="1"/>
    <cellStyle name="Lien hypertexte visité" xfId="162" builtinId="9" hidden="1"/>
    <cellStyle name="Lien hypertexte visité" xfId="159" builtinId="9" hidden="1"/>
    <cellStyle name="Lien hypertexte visité" xfId="155" builtinId="9" hidden="1"/>
    <cellStyle name="Lien hypertexte visité" xfId="151" builtinId="9" hidden="1"/>
    <cellStyle name="Lien hypertexte visité" xfId="147" builtinId="9" hidden="1"/>
    <cellStyle name="Lien hypertexte visité" xfId="143" builtinId="9" hidden="1"/>
    <cellStyle name="Lien hypertexte visité" xfId="139" builtinId="9" hidden="1"/>
    <cellStyle name="Lien hypertexte visité" xfId="135" builtinId="9" hidden="1"/>
    <cellStyle name="Lien hypertexte visité" xfId="131" builtinId="9" hidden="1"/>
    <cellStyle name="Lien hypertexte visité" xfId="124" builtinId="9" hidden="1"/>
    <cellStyle name="Lien hypertexte visité" xfId="116" builtinId="9" hidden="1"/>
    <cellStyle name="Lien hypertexte visité" xfId="108" builtinId="9" hidden="1"/>
    <cellStyle name="Lien hypertexte visité" xfId="100" builtinId="9" hidden="1"/>
    <cellStyle name="Lien hypertexte visité" xfId="92" builtinId="9" hidden="1"/>
    <cellStyle name="Lien hypertexte visité" xfId="84" builtinId="9" hidden="1"/>
    <cellStyle name="Lien hypertexte visité" xfId="76" builtinId="9" hidden="1"/>
    <cellStyle name="Lien hypertexte visité" xfId="6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2" builtinId="9" hidden="1"/>
    <cellStyle name="Lien hypertexte visité" xfId="64" builtinId="9" hidden="1"/>
    <cellStyle name="Lien hypertexte visité" xfId="60" builtinId="9" hidden="1"/>
    <cellStyle name="Lien hypertexte visité" xfId="44" builtinId="9" hidden="1"/>
    <cellStyle name="Lien hypertexte visité" xfId="28"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8" builtinId="9" hidden="1"/>
    <cellStyle name="Lien hypertexte visité" xfId="10" builtinId="9" hidden="1"/>
    <cellStyle name="Lien hypertexte visité" xfId="12" builtinId="9" hidden="1"/>
    <cellStyle name="Lien hypertexte visité" xfId="4" builtinId="9" hidden="1"/>
    <cellStyle name="Lien hypertexte visité" xfId="6" builtinId="9" hidden="1"/>
    <cellStyle name="Lien hypertexte visité" xfId="2" builtinId="9" hidden="1"/>
    <cellStyle name="Normal" xfId="0" builtinId="0"/>
  </cellStyles>
  <dxfs count="43">
    <dxf>
      <font>
        <color auto="1"/>
      </font>
      <fill>
        <patternFill patternType="none">
          <fgColor indexed="64"/>
          <bgColor auto="1"/>
        </patternFill>
      </fill>
      <border>
        <right/>
      </border>
    </dxf>
    <dxf>
      <font>
        <color auto="1"/>
      </font>
      <fill>
        <patternFill patternType="none">
          <fgColor indexed="64"/>
          <bgColor auto="1"/>
        </patternFill>
      </fill>
      <border>
        <right/>
      </border>
    </dxf>
    <dxf>
      <font>
        <color auto="1"/>
      </font>
      <fill>
        <patternFill patternType="none">
          <fgColor indexed="64"/>
          <bgColor auto="1"/>
        </patternFill>
      </fill>
      <border>
        <left/>
        <right/>
        <top/>
        <bottom/>
      </border>
    </dxf>
    <dxf>
      <font>
        <color auto="1"/>
      </font>
      <fill>
        <patternFill patternType="solid">
          <fgColor indexed="64"/>
          <bgColor rgb="FFE4EA6B"/>
        </patternFill>
      </fill>
    </dxf>
    <dxf>
      <font>
        <color auto="1"/>
      </font>
      <fill>
        <patternFill>
          <fgColor auto="1"/>
          <bgColor rgb="FFFFC7CE"/>
        </patternFill>
      </fill>
    </dxf>
    <dxf>
      <font>
        <color auto="1"/>
      </font>
      <fill>
        <patternFill patternType="solid">
          <fgColor indexed="64"/>
          <bgColor theme="3" tint="0.79998168889431442"/>
        </patternFill>
      </fill>
    </dxf>
    <dxf>
      <font>
        <color auto="1"/>
      </font>
      <fill>
        <patternFill>
          <bgColor rgb="FFFFC7CE"/>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bgColor rgb="FFFFC7CE"/>
        </patternFill>
      </fill>
    </dxf>
    <dxf>
      <font>
        <color auto="1"/>
      </font>
      <fill>
        <patternFill>
          <bgColor rgb="FFFFC7CE"/>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bgColor rgb="FFFFC7CE"/>
        </patternFill>
      </fill>
    </dxf>
    <dxf>
      <font>
        <b/>
        <i val="0"/>
        <color auto="1"/>
      </font>
      <fill>
        <patternFill patternType="solid">
          <fgColor indexed="64"/>
          <bgColor theme="3" tint="0.79998168889431442"/>
        </patternFill>
      </fill>
    </dxf>
    <dxf>
      <font>
        <b/>
        <i val="0"/>
        <color auto="1"/>
      </font>
      <fill>
        <patternFill>
          <bgColor rgb="FFFFC7CE"/>
        </patternFill>
      </fill>
    </dxf>
    <dxf>
      <font>
        <color auto="1"/>
      </font>
      <fill>
        <patternFill patternType="solid">
          <fgColor indexed="64"/>
          <bgColor rgb="FFE9EB7D"/>
        </patternFill>
      </fill>
    </dxf>
    <dxf>
      <font>
        <color auto="1"/>
      </font>
      <fill>
        <patternFill patternType="solid">
          <fgColor indexed="64"/>
          <bgColor theme="3" tint="0.79998168889431442"/>
        </patternFill>
      </fill>
    </dxf>
    <dxf>
      <font>
        <color auto="1"/>
      </font>
      <fill>
        <patternFill>
          <bgColor rgb="FFFFC7CE"/>
        </patternFill>
      </fill>
    </dxf>
    <dxf>
      <font>
        <color auto="1"/>
      </font>
      <fill>
        <patternFill patternType="none">
          <fgColor indexed="64"/>
          <bgColor auto="1"/>
        </patternFill>
      </fill>
      <border>
        <right/>
      </border>
    </dxf>
    <dxf>
      <font>
        <color auto="1"/>
      </font>
      <fill>
        <patternFill patternType="solid">
          <fgColor indexed="64"/>
          <bgColor rgb="FFE4EA6B"/>
        </patternFill>
      </fill>
    </dxf>
    <dxf>
      <font>
        <color auto="1"/>
      </font>
      <fill>
        <patternFill>
          <bgColor rgb="FFFFC7CE"/>
        </patternFill>
      </fill>
    </dxf>
    <dxf>
      <font>
        <color auto="1"/>
      </font>
      <fill>
        <patternFill patternType="solid">
          <fgColor indexed="64"/>
          <bgColor theme="3" tint="0.79998168889431442"/>
        </patternFill>
      </fill>
    </dxf>
    <dxf>
      <font>
        <color auto="1"/>
      </font>
      <fill>
        <patternFill patternType="none">
          <fgColor indexed="64"/>
          <bgColor auto="1"/>
        </patternFill>
      </fill>
      <border>
        <right/>
      </border>
    </dxf>
    <dxf>
      <font>
        <color auto="1"/>
      </font>
      <fill>
        <patternFill patternType="none">
          <fgColor indexed="64"/>
          <bgColor auto="1"/>
        </patternFill>
      </fill>
      <border>
        <right/>
      </border>
    </dxf>
    <dxf>
      <font>
        <color rgb="FF9C0006"/>
      </font>
      <fill>
        <patternFill patternType="solid">
          <fgColor indexed="64"/>
          <bgColor theme="0"/>
        </patternFill>
      </fill>
      <border>
        <left/>
        <right/>
        <top/>
        <bottom/>
      </border>
    </dxf>
    <dxf>
      <font>
        <color auto="1"/>
      </font>
      <fill>
        <patternFill patternType="solid">
          <fgColor indexed="64"/>
          <bgColor rgb="FFE4EA6B"/>
        </patternFill>
      </fill>
    </dxf>
    <dxf>
      <font>
        <color auto="1"/>
      </font>
      <fill>
        <patternFill>
          <fgColor auto="1"/>
          <bgColor rgb="FFFFC7CE"/>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bgColor rgb="FFFFC7CE"/>
        </patternFill>
      </fill>
    </dxf>
    <dxf>
      <font>
        <color auto="1"/>
      </font>
      <fill>
        <patternFill>
          <bgColor rgb="FFFFC7CE"/>
        </patternFill>
      </fill>
    </dxf>
    <dxf>
      <font>
        <color auto="1"/>
      </font>
      <fill>
        <patternFill patternType="solid">
          <fgColor indexed="64"/>
          <bgColor theme="3" tint="0.79998168889431442"/>
        </patternFill>
      </fill>
    </dxf>
    <dxf>
      <font>
        <color auto="1"/>
      </font>
      <fill>
        <patternFill patternType="solid">
          <fgColor indexed="64"/>
          <bgColor theme="3" tint="0.79998168889431442"/>
        </patternFill>
      </fill>
    </dxf>
    <dxf>
      <font>
        <color auto="1"/>
      </font>
      <fill>
        <patternFill>
          <bgColor rgb="FFFFC7CE"/>
        </patternFill>
      </fill>
    </dxf>
    <dxf>
      <font>
        <b/>
        <i val="0"/>
        <color auto="1"/>
      </font>
      <fill>
        <patternFill patternType="solid">
          <fgColor indexed="64"/>
          <bgColor theme="3" tint="0.79998168889431442"/>
        </patternFill>
      </fill>
    </dxf>
    <dxf>
      <font>
        <b/>
        <i val="0"/>
        <color auto="1"/>
      </font>
      <fill>
        <patternFill>
          <bgColor rgb="FFFFC7CE"/>
        </patternFill>
      </fill>
    </dxf>
    <dxf>
      <font>
        <color auto="1"/>
      </font>
      <fill>
        <patternFill patternType="solid">
          <fgColor indexed="64"/>
          <bgColor rgb="FFE9EB7D"/>
        </patternFill>
      </fill>
    </dxf>
    <dxf>
      <font>
        <color rgb="FFFF0000"/>
      </font>
      <fill>
        <patternFill patternType="solid">
          <fgColor indexed="64"/>
          <bgColor theme="0" tint="-0.14999847407452621"/>
        </patternFill>
      </fill>
      <border>
        <top style="dotted">
          <color auto="1"/>
        </top>
        <bottom style="dotted">
          <color auto="1"/>
        </bottom>
      </border>
    </dxf>
    <dxf>
      <font>
        <color auto="1"/>
      </font>
      <fill>
        <patternFill patternType="solid">
          <fgColor indexed="64"/>
          <bgColor theme="0" tint="-0.14999847407452621"/>
        </patternFill>
      </fill>
      <border>
        <top style="dotted">
          <color auto="1"/>
        </top>
        <bottom style="dotted">
          <color auto="1"/>
        </bottom>
      </border>
    </dxf>
    <dxf>
      <font>
        <color auto="1"/>
      </font>
      <fill>
        <patternFill patternType="solid">
          <fgColor indexed="64"/>
          <bgColor theme="3" tint="0.79998168889431442"/>
        </patternFill>
      </fill>
    </dxf>
    <dxf>
      <font>
        <color auto="1"/>
      </font>
      <fill>
        <patternFill>
          <bgColor rgb="FFFFC7CE"/>
        </patternFill>
      </fill>
    </dxf>
    <dxf>
      <font>
        <color auto="1"/>
      </font>
      <fill>
        <patternFill patternType="none">
          <fgColor indexed="64"/>
          <bgColor auto="1"/>
        </patternFill>
      </fill>
      <border>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Scroll" dx="16" fmlaLink="$I$7" horiz="1" max="5" min="1" page="0" val="5"/>
</file>

<file path=xl/ctrlProps/ctrlProp10.xml><?xml version="1.0" encoding="utf-8"?>
<formControlPr xmlns="http://schemas.microsoft.com/office/spreadsheetml/2009/9/main" objectType="Radio" firstButton="1" fmlaLink="$D$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checked="Checked" fmlaLink="$D$11" lockText="1" noThreeD="1"/>
</file>

<file path=xl/ctrlProps/ctrlProp2.xml><?xml version="1.0" encoding="utf-8"?>
<formControlPr xmlns="http://schemas.microsoft.com/office/spreadsheetml/2009/9/main" objectType="Scroll" dx="16" fmlaLink="$I$8" horiz="1" max="7" min="1" page="0"/>
</file>

<file path=xl/ctrlProps/ctrlProp3.xml><?xml version="1.0" encoding="utf-8"?>
<formControlPr xmlns="http://schemas.microsoft.com/office/spreadsheetml/2009/9/main" objectType="Scroll" dx="16" fmlaLink="$I$9" horiz="1" max="12" min="1" page="0" val="3"/>
</file>

<file path=xl/ctrlProps/ctrlProp4.xml><?xml version="1.0" encoding="utf-8"?>
<formControlPr xmlns="http://schemas.microsoft.com/office/spreadsheetml/2009/9/main" objectType="Scroll" dx="16" fmlaLink="$I$12" horiz="1" max="5" min="1" page="0" val="5"/>
</file>

<file path=xl/ctrlProps/ctrlProp5.xml><?xml version="1.0" encoding="utf-8"?>
<formControlPr xmlns="http://schemas.microsoft.com/office/spreadsheetml/2009/9/main" objectType="Scroll" dx="16" fmlaLink="$I$13" horiz="1" max="7" min="1" page="0"/>
</file>

<file path=xl/ctrlProps/ctrlProp6.xml><?xml version="1.0" encoding="utf-8"?>
<formControlPr xmlns="http://schemas.microsoft.com/office/spreadsheetml/2009/9/main" objectType="Scroll" dx="16" fmlaLink="$I$14" horiz="1" max="12" min="1" page="0" val="10"/>
</file>

<file path=xl/ctrlProps/ctrlProp7.xml><?xml version="1.0" encoding="utf-8"?>
<formControlPr xmlns="http://schemas.microsoft.com/office/spreadsheetml/2009/9/main" objectType="Spin" dx="16" fmlaLink="$D$8" max="31" min="1" page="10"/>
</file>

<file path=xl/ctrlProps/ctrlProp8.xml><?xml version="1.0" encoding="utf-8"?>
<formControlPr xmlns="http://schemas.microsoft.com/office/spreadsheetml/2009/9/main" objectType="Spin" dx="16" fmlaLink="$E$8" max="12" min="1" page="10"/>
</file>

<file path=xl/ctrlProps/ctrlProp9.xml><?xml version="1.0" encoding="utf-8"?>
<formControlPr xmlns="http://schemas.microsoft.com/office/spreadsheetml/2009/9/main" objectType="Spin" dx="16" fmlaLink="$F$8" max="2030" min="2000" page="10" val="2021"/>
</file>

<file path=xl/drawings/drawing1.xml><?xml version="1.0" encoding="utf-8"?>
<xdr:wsDr xmlns:xdr="http://schemas.openxmlformats.org/drawingml/2006/spreadsheetDrawing" xmlns:a="http://schemas.openxmlformats.org/drawingml/2006/main">
  <xdr:twoCellAnchor>
    <xdr:from>
      <xdr:col>1</xdr:col>
      <xdr:colOff>266700</xdr:colOff>
      <xdr:row>27</xdr:row>
      <xdr:rowOff>165100</xdr:rowOff>
    </xdr:from>
    <xdr:to>
      <xdr:col>10</xdr:col>
      <xdr:colOff>1092200</xdr:colOff>
      <xdr:row>107</xdr:row>
      <xdr:rowOff>38100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723900" y="6692900"/>
          <a:ext cx="7023100" cy="15113000"/>
        </a:xfrm>
        <a:prstGeom prst="rect">
          <a:avLst/>
        </a:prstGeom>
        <a:solidFill>
          <a:schemeClr val="bg1">
            <a:lumMod val="8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latin typeface="Verdana"/>
              <a:cs typeface="Verdana"/>
            </a:rPr>
            <a:t>Heures de lever et de coucher du Soleil</a:t>
          </a:r>
        </a:p>
        <a:p>
          <a:pPr algn="ctr"/>
          <a:r>
            <a:rPr lang="fr-FR" sz="1200" b="1">
              <a:latin typeface="Verdana"/>
              <a:cs typeface="Verdana"/>
            </a:rPr>
            <a:t>Passage au méridien, durée du jour et variation, crépuscules</a:t>
          </a:r>
        </a:p>
        <a:p>
          <a:pPr algn="ctr"/>
          <a:r>
            <a:rPr lang="fr-FR" sz="1200" b="0" i="1">
              <a:latin typeface="Verdana"/>
              <a:cs typeface="Verdana"/>
            </a:rPr>
            <a:t>Ce qu'il faut faire</a:t>
          </a:r>
          <a:r>
            <a:rPr lang="fr-FR" sz="1200" b="0" i="1" baseline="0">
              <a:latin typeface="Verdana"/>
              <a:cs typeface="Verdana"/>
            </a:rPr>
            <a:t> et savoir...</a:t>
          </a:r>
          <a:endParaRPr lang="fr-FR" sz="1200" b="0" i="1">
            <a:latin typeface="Verdana"/>
            <a:cs typeface="Verdana"/>
          </a:endParaRPr>
        </a:p>
        <a:p>
          <a:pPr algn="ctr"/>
          <a:endParaRPr lang="fr-FR" sz="1200" b="1">
            <a:latin typeface="Verdana"/>
            <a:cs typeface="Verdana"/>
          </a:endParaRPr>
        </a:p>
        <a:p>
          <a:pPr algn="just"/>
          <a:r>
            <a:rPr lang="fr-FR" sz="1200" b="0" i="0">
              <a:latin typeface="Verdana"/>
              <a:cs typeface="Verdana"/>
            </a:rPr>
            <a:t>Ce classeur Excel se propose de calculer les heures de lever et de coucher du soleil ainsi que d'autres données liées (voir onglet consultation) pour n'importe quel endroit du monde défini par les coordonnées GPS de sa latitude et de sa longitude pour un mois donné en temps universel (UTC) ou en heure locale.</a:t>
          </a:r>
        </a:p>
        <a:p>
          <a:pPr algn="just"/>
          <a:endParaRPr lang="fr-FR" sz="1200" b="0" i="0">
            <a:latin typeface="Verdana"/>
            <a:cs typeface="Verdana"/>
          </a:endParaRPr>
        </a:p>
        <a:p>
          <a:pPr algn="just"/>
          <a:r>
            <a:rPr lang="fr-FR" sz="1200" b="0" i="0">
              <a:latin typeface="Verdana"/>
              <a:cs typeface="Verdana"/>
            </a:rPr>
            <a:t>Ce classeur est composé de 4 feuilles protégées et accessibles chacune par un onglet:</a:t>
          </a:r>
        </a:p>
        <a:p>
          <a:pPr algn="just"/>
          <a:endParaRPr lang="fr-FR" sz="1200" b="0" i="0">
            <a:latin typeface="Verdana"/>
            <a:cs typeface="Verdana"/>
          </a:endParaRPr>
        </a:p>
        <a:p>
          <a:pPr algn="just"/>
          <a:r>
            <a:rPr lang="fr-FR" sz="1200" b="1" i="0">
              <a:latin typeface="Verdana"/>
              <a:cs typeface="Verdana"/>
            </a:rPr>
            <a:t>Onglet Paramètres: </a:t>
          </a:r>
          <a:r>
            <a:rPr lang="fr-FR" sz="1200" b="0" i="0">
              <a:latin typeface="Verdana"/>
              <a:cs typeface="Verdana"/>
            </a:rPr>
            <a:t>Cette feuille est elle que vous lisez. Elle permet de définir les réglages du tableau d'horaires:</a:t>
          </a:r>
        </a:p>
        <a:p>
          <a:pPr algn="just"/>
          <a:r>
            <a:rPr lang="fr-FR" sz="1200" b="0" i="0">
              <a:latin typeface="Verdana"/>
              <a:cs typeface="Verdana"/>
            </a:rPr>
            <a:t>✓ </a:t>
          </a:r>
          <a:r>
            <a:rPr lang="fr-FR" sz="1200" b="0" i="0" u="sng">
              <a:latin typeface="Verdana"/>
              <a:cs typeface="Verdana"/>
            </a:rPr>
            <a:t>Latitude et longitude </a:t>
          </a:r>
          <a:r>
            <a:rPr lang="fr-FR" sz="1200" b="0" i="0">
              <a:latin typeface="Verdana"/>
              <a:cs typeface="Verdana"/>
            </a:rPr>
            <a:t>du lieu choisi défini par ses coordonnées GPS au format sexagécimales sous la forme 48 48 26,1 N et 2 14 9,7 E. </a:t>
          </a:r>
        </a:p>
        <a:p>
          <a:pPr algn="just"/>
          <a:r>
            <a:rPr lang="fr-FR" sz="1200" b="0" i="1">
              <a:latin typeface="Verdana"/>
              <a:cs typeface="Verdana"/>
            </a:rPr>
            <a:t>En cas de besoin on peut trouver les coordonnées GPS d'un lieu quelconque ici: www.coordonnees-gps.fr</a:t>
          </a:r>
        </a:p>
        <a:p>
          <a:pPr algn="just"/>
          <a:endParaRPr lang="fr-FR" sz="1200" b="0" i="1">
            <a:latin typeface="Verdana"/>
            <a:cs typeface="Verdana"/>
          </a:endParaRPr>
        </a:p>
        <a:p>
          <a:pPr algn="just"/>
          <a:r>
            <a:rPr lang="fr-FR" sz="1200" b="0" i="0">
              <a:latin typeface="Verdana"/>
              <a:cs typeface="Verdana"/>
            </a:rPr>
            <a:t>✓</a:t>
          </a:r>
          <a:r>
            <a:rPr lang="fr-FR" sz="1200" b="0" i="0" baseline="0">
              <a:latin typeface="Verdana"/>
              <a:cs typeface="Verdana"/>
            </a:rPr>
            <a:t> </a:t>
          </a:r>
          <a:r>
            <a:rPr lang="fr-FR" sz="1200" b="0" i="0" u="sng">
              <a:latin typeface="Verdana"/>
              <a:cs typeface="Verdana"/>
            </a:rPr>
            <a:t>Date de début</a:t>
          </a:r>
          <a:r>
            <a:rPr lang="fr-FR" sz="1200" b="0" i="0" u="none">
              <a:latin typeface="Verdana"/>
              <a:cs typeface="Verdana"/>
            </a:rPr>
            <a:t> </a:t>
          </a:r>
          <a:r>
            <a:rPr lang="fr-FR" sz="1200" b="0" i="0">
              <a:latin typeface="Verdana"/>
              <a:cs typeface="Verdana"/>
            </a:rPr>
            <a:t>de la période couverte par les tableaux  des onglets</a:t>
          </a:r>
          <a:r>
            <a:rPr lang="fr-FR" sz="1200" b="0" i="0" baseline="0">
              <a:latin typeface="Verdana"/>
              <a:cs typeface="Verdana"/>
            </a:rPr>
            <a:t> "Vue 31" </a:t>
          </a:r>
          <a:r>
            <a:rPr lang="fr-FR" sz="1200" b="0" i="0">
              <a:latin typeface="Verdana"/>
              <a:cs typeface="Verdana"/>
            </a:rPr>
            <a:t>et "Vue 365".</a:t>
          </a:r>
        </a:p>
        <a:p>
          <a:pPr algn="just"/>
          <a:endParaRPr lang="fr-FR" sz="1200" b="0" i="0">
            <a:latin typeface="Verdana"/>
            <a:cs typeface="Verdana"/>
          </a:endParaRPr>
        </a:p>
        <a:p>
          <a:pPr algn="just"/>
          <a:r>
            <a:rPr lang="fr-FR" sz="1200" b="0" i="0">
              <a:latin typeface="Verdana"/>
              <a:cs typeface="Verdana"/>
            </a:rPr>
            <a:t>✓</a:t>
          </a:r>
          <a:r>
            <a:rPr lang="fr-FR" sz="1200" b="0" i="0" baseline="0">
              <a:latin typeface="Verdana"/>
              <a:cs typeface="Verdana"/>
            </a:rPr>
            <a:t> </a:t>
          </a:r>
          <a:r>
            <a:rPr lang="fr-FR" sz="1200" b="0" i="0" u="sng">
              <a:latin typeface="Verdana"/>
              <a:cs typeface="Verdana"/>
            </a:rPr>
            <a:t>Heure UTC OUI ou NON </a:t>
          </a:r>
          <a:r>
            <a:rPr lang="fr-FR" sz="1200" b="0" i="0">
              <a:latin typeface="Verdana"/>
              <a:cs typeface="Verdana"/>
            </a:rPr>
            <a:t>selon que vous voulez voir la restitution en heure universelle (UTC</a:t>
          </a:r>
          <a:r>
            <a:rPr lang="fr-FR" sz="1200" b="0" i="0" baseline="0">
              <a:latin typeface="Verdana"/>
              <a:cs typeface="Verdana"/>
            </a:rPr>
            <a:t> = OUI)</a:t>
          </a:r>
          <a:r>
            <a:rPr lang="fr-FR" sz="1200" b="0" i="0">
              <a:latin typeface="Verdana"/>
              <a:cs typeface="Verdana"/>
            </a:rPr>
            <a:t> ou locale (UTC = NON).</a:t>
          </a:r>
        </a:p>
        <a:p>
          <a:pPr algn="just"/>
          <a:r>
            <a:rPr lang="fr-FR" sz="1200" b="0" i="0">
              <a:latin typeface="Verdana"/>
              <a:cs typeface="Verdana"/>
            </a:rPr>
            <a:t>• Dans ce dernier cas (heure locale), il faut définir le décalage de l'heure locale du pays ou du fuseau par rapport à UTC</a:t>
          </a:r>
          <a:r>
            <a:rPr lang="fr-FR" sz="1200" b="0" i="0" baseline="0">
              <a:latin typeface="Verdana"/>
              <a:cs typeface="Verdana"/>
            </a:rPr>
            <a:t> (par exemple saisir 2 pour UTC+2</a:t>
          </a:r>
          <a:r>
            <a:rPr lang="fr-FR" sz="1200" b="0" i="0">
              <a:latin typeface="Verdana"/>
              <a:cs typeface="Verdana"/>
            </a:rPr>
            <a:t>. Pour les régions en longitude Ouest, saisir une valeur négative (ex;-3 pour UTC-3).</a:t>
          </a:r>
          <a:r>
            <a:rPr lang="fr-FR" sz="1200" b="0" i="0" baseline="0">
              <a:latin typeface="Verdana"/>
              <a:cs typeface="Verdana"/>
            </a:rPr>
            <a:t> </a:t>
          </a:r>
        </a:p>
        <a:p>
          <a:pPr algn="just"/>
          <a:r>
            <a:rPr lang="fr-FR" sz="1200" b="0" i="0">
              <a:latin typeface="Verdana"/>
              <a:cs typeface="Verdana"/>
            </a:rPr>
            <a:t>• Lorsque le </a:t>
          </a:r>
          <a:r>
            <a:rPr lang="fr-FR" sz="1200" b="0" i="0" u="sng">
              <a:latin typeface="Verdana"/>
              <a:cs typeface="Verdana"/>
            </a:rPr>
            <a:t>décalage par rapport à UTC</a:t>
          </a:r>
          <a:r>
            <a:rPr lang="fr-FR" sz="1200" b="0" i="0" u="none">
              <a:latin typeface="Verdana"/>
              <a:cs typeface="Verdana"/>
            </a:rPr>
            <a:t> </a:t>
          </a:r>
          <a:r>
            <a:rPr lang="fr-FR" sz="1200" b="0" i="0">
              <a:latin typeface="Verdana"/>
              <a:cs typeface="Verdana"/>
            </a:rPr>
            <a:t>n'est pas en heures entières il faut indiquer la valeur du décalage en heures</a:t>
          </a:r>
          <a:r>
            <a:rPr lang="fr-FR" sz="1200" b="0" i="0" baseline="0">
              <a:latin typeface="Verdana"/>
              <a:cs typeface="Verdana"/>
            </a:rPr>
            <a:t> décimales</a:t>
          </a:r>
          <a:r>
            <a:rPr lang="fr-FR" sz="1200" b="0" i="0">
              <a:latin typeface="Verdana"/>
              <a:cs typeface="Verdana"/>
            </a:rPr>
            <a:t>. </a:t>
          </a:r>
        </a:p>
        <a:p>
          <a:pPr algn="just"/>
          <a:r>
            <a:rPr lang="fr-FR" sz="1200" b="0" i="0">
              <a:latin typeface="Verdana"/>
              <a:cs typeface="Verdana"/>
            </a:rPr>
            <a:t>Par exemple l'Iran dont l'heure légale est UTC+3:30 vous devez saisir 3,5 dans le champs "Heure UTC ±" , pour le Népal qui est à UTC+4:45,</a:t>
          </a:r>
          <a:r>
            <a:rPr lang="fr-FR" sz="1200" b="0" i="0" baseline="0">
              <a:latin typeface="Verdana"/>
              <a:cs typeface="Verdana"/>
            </a:rPr>
            <a:t> </a:t>
          </a:r>
          <a:r>
            <a:rPr lang="fr-FR" sz="1200" b="0" i="0">
              <a:latin typeface="Verdana"/>
              <a:cs typeface="Verdana"/>
            </a:rPr>
            <a:t>saisir 4,75. </a:t>
          </a:r>
        </a:p>
        <a:p>
          <a:pPr algn="just"/>
          <a:endParaRPr lang="fr-FR" sz="1200" b="0" i="0">
            <a:latin typeface="Verdana"/>
            <a:cs typeface="Verdana"/>
          </a:endParaRP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Si le pays ou le </a:t>
          </a:r>
          <a:r>
            <a:rPr lang="fr-FR" sz="1200" b="0" i="0" u="sng">
              <a:latin typeface="Verdana"/>
              <a:cs typeface="Verdana"/>
            </a:rPr>
            <a:t>fuseau est concerné par l'heure d'été</a:t>
          </a:r>
          <a:r>
            <a:rPr lang="fr-FR" sz="1200" b="0" i="0">
              <a:latin typeface="Verdana"/>
              <a:cs typeface="Verdana"/>
            </a:rPr>
            <a:t>, cochez "</a:t>
          </a:r>
          <a:r>
            <a:rPr lang="fr-FR" sz="1200" b="0" i="0" u="sng">
              <a:latin typeface="Verdana"/>
              <a:cs typeface="Verdana"/>
            </a:rPr>
            <a:t>Heure d'été</a:t>
          </a:r>
          <a:r>
            <a:rPr lang="fr-FR" sz="1200" b="0" i="0">
              <a:latin typeface="Verdana"/>
              <a:cs typeface="Verdana"/>
            </a:rPr>
            <a:t>" dans la colonne Réglages/Heure d'été et saisissez les dates de changement d'heure dans la colonne "</a:t>
          </a:r>
          <a:r>
            <a:rPr lang="fr-FR" sz="1200" b="0" i="0" u="sng">
              <a:latin typeface="Verdana"/>
              <a:cs typeface="Verdana"/>
            </a:rPr>
            <a:t>Réglages  des</a:t>
          </a:r>
          <a:r>
            <a:rPr lang="fr-FR" sz="1200" b="0" i="0" u="sng" baseline="0">
              <a:latin typeface="Verdana"/>
              <a:cs typeface="Verdana"/>
            </a:rPr>
            <a:t> dates h</a:t>
          </a:r>
          <a:r>
            <a:rPr lang="fr-FR" sz="1200" b="0" i="0" u="sng">
              <a:latin typeface="Verdana"/>
              <a:cs typeface="Verdana"/>
            </a:rPr>
            <a:t>eures été/hiver</a:t>
          </a:r>
          <a:r>
            <a:rPr lang="fr-FR" sz="1200" b="0" i="0">
              <a:latin typeface="Verdana"/>
              <a:cs typeface="Verdana"/>
            </a:rPr>
            <a:t>" à l'aide des curseurs suivant</a:t>
          </a:r>
          <a:r>
            <a:rPr lang="fr-FR" sz="1200" b="0" i="0" baseline="0">
              <a:latin typeface="Verdana"/>
              <a:cs typeface="Verdana"/>
            </a:rPr>
            <a:t> les règlses locales</a:t>
          </a:r>
          <a:r>
            <a:rPr lang="fr-FR" sz="1200" b="0" i="0">
              <a:latin typeface="Verdana"/>
              <a:cs typeface="Verdana"/>
            </a:rPr>
            <a:t>. Pour contrôle, la date de changement d'heure s'affiche. </a:t>
          </a:r>
        </a:p>
        <a:p>
          <a:pPr algn="just"/>
          <a:r>
            <a:rPr lang="fr-FR" sz="1200" b="0" i="1">
              <a:latin typeface="Verdana"/>
              <a:cs typeface="Verdana"/>
            </a:rPr>
            <a:t>Un tableau d'aide pour les principaux changements d'heure est disponible.</a:t>
          </a:r>
        </a:p>
        <a:p>
          <a:pPr algn="just"/>
          <a:endParaRPr lang="fr-FR" sz="1200" b="0" i="0">
            <a:latin typeface="Verdana"/>
            <a:cs typeface="Verdana"/>
          </a:endParaRPr>
        </a:p>
        <a:p>
          <a:pPr algn="just"/>
          <a:r>
            <a:rPr lang="fr-FR" sz="1200" b="1" i="0">
              <a:latin typeface="Verdana"/>
              <a:cs typeface="Verdana"/>
            </a:rPr>
            <a:t>Onglets "Vue 31" et "Vue 365": </a:t>
          </a:r>
          <a:r>
            <a:rPr lang="fr-FR" sz="1200" b="0" i="0">
              <a:latin typeface="Verdana"/>
              <a:cs typeface="Verdana"/>
            </a:rPr>
            <a:t>ces feuilles de calcul restituent les heures de lever et de coucher du soleil ainsi que d'autres données liées (*) pour n'importe quel endroit du monde correspondant aux coordonnées GPS de sa latitude et de sa longitude pour un mois donné (Vue 31) ou une année (Vue 365) en temps universel (UTC) ou en heure locale, données d'entrée définies dans l'onglet Paramètres..</a:t>
          </a:r>
        </a:p>
        <a:p>
          <a:pPr algn="just"/>
          <a:r>
            <a:rPr lang="fr-FR" sz="1200" b="0" i="0">
              <a:latin typeface="Verdana"/>
              <a:cs typeface="Verdana"/>
            </a:rPr>
            <a:t>(*) Principales données restituées:</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La date, son jour et son quantième</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Heures de lever et coucher du Soleil</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Durée du jour et variation par rapport à la veille</a:t>
          </a:r>
        </a:p>
        <a:p>
          <a:pPr algn="just"/>
          <a:r>
            <a:rPr lang="fr-FR" sz="1200" b="0" i="0">
              <a:latin typeface="Verdana"/>
              <a:cs typeface="Verdana"/>
            </a:rPr>
            <a:t>✓ Heure de passage au méridien également appelé midi solaire</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Hauteur du soleil dans le ciel au Méridien</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Type d'horaire Heure UTC (U) , été "E", hiver "H" ou " " si pas d'heure d'été.</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L'équation du temps et la déclinaison solaire</a:t>
          </a:r>
        </a:p>
        <a:p>
          <a:pPr algn="just"/>
          <a:r>
            <a:rPr lang="fr-FR" sz="1200" b="0" i="0">
              <a:latin typeface="Verdana"/>
              <a:cs typeface="Verdana"/>
            </a:rPr>
            <a:t>✓</a:t>
          </a:r>
          <a:r>
            <a:rPr lang="fr-FR" sz="1200" b="0" i="0" baseline="0">
              <a:latin typeface="Verdana"/>
              <a:cs typeface="Verdana"/>
            </a:rPr>
            <a:t> </a:t>
          </a:r>
          <a:r>
            <a:rPr lang="fr-FR" sz="1200" b="0" i="0">
              <a:latin typeface="Verdana"/>
              <a:cs typeface="Verdana"/>
            </a:rPr>
            <a:t>Les heures des différents crépuscules.</a:t>
          </a:r>
        </a:p>
        <a:p>
          <a:pPr algn="just"/>
          <a:r>
            <a:rPr lang="fr-FR" sz="1200" b="0" i="1">
              <a:latin typeface="Verdana"/>
              <a:cs typeface="Verdana"/>
            </a:rPr>
            <a:t>Un lien dans l'entête des colonnes renvoie vers la définition de l'objet sur Wikipedia</a:t>
          </a:r>
          <a:r>
            <a:rPr lang="fr-FR" sz="1200" b="0" i="0">
              <a:latin typeface="Verdana"/>
              <a:cs typeface="Verdana"/>
            </a:rPr>
            <a:t>.</a:t>
          </a:r>
        </a:p>
        <a:p>
          <a:pPr algn="just"/>
          <a:endParaRPr lang="fr-FR" sz="1200" b="1" i="0">
            <a:latin typeface="Verdana"/>
            <a:cs typeface="Verdana"/>
          </a:endParaRPr>
        </a:p>
        <a:p>
          <a:pPr algn="just"/>
          <a:r>
            <a:rPr lang="fr-FR" sz="1200" b="1" i="0">
              <a:latin typeface="Verdana"/>
              <a:cs typeface="Verdana"/>
            </a:rPr>
            <a:t>Onglet Calculs: </a:t>
          </a:r>
          <a:r>
            <a:rPr lang="fr-FR" sz="1200" b="0" i="0">
              <a:latin typeface="Verdana"/>
              <a:cs typeface="Verdana"/>
            </a:rPr>
            <a:t>cette feuille contient tous les calculs intermédiaires et finaux restitués dans la feuille consultation. Cette feuille ne donne lieu ni à consultation ni à modification, d'où le fait qu'elle est masquée et protégée. Pour ce, comme les autres feuilles, elle fait l'objet d'une protection simple sans mot de passe.</a:t>
          </a:r>
        </a:p>
        <a:p>
          <a:pPr algn="just"/>
          <a:endParaRPr lang="fr-FR" sz="1200" b="0" i="0">
            <a:latin typeface="Verdana"/>
            <a:cs typeface="Verdana"/>
          </a:endParaRPr>
        </a:p>
        <a:p>
          <a:pPr algn="just"/>
          <a:r>
            <a:rPr lang="fr-FR" sz="1200" b="1" i="0">
              <a:latin typeface="Verdana"/>
              <a:cs typeface="Verdana"/>
            </a:rPr>
            <a:t>Remarque 1: </a:t>
          </a:r>
          <a:r>
            <a:rPr lang="fr-FR" sz="1200" b="0" i="0">
              <a:latin typeface="Verdana"/>
              <a:cs typeface="Verdana"/>
            </a:rPr>
            <a:t>Ces calculs sont basés sur une approximation en ce qui concerne la déclinaison du Soleil et l'Equation du Temps. Elles ont une valeur fixe pour un jour donné: il n'est pas tenu compte de la variation de ces quantités au cours de la journée, qui peut être relativement importante aux époques des équinoxes.</a:t>
          </a:r>
        </a:p>
        <a:p>
          <a:pPr algn="just"/>
          <a:endParaRPr lang="fr-FR" sz="1200" b="0" i="0">
            <a:latin typeface="Verdana"/>
            <a:cs typeface="Verdana"/>
          </a:endParaRPr>
        </a:p>
        <a:p>
          <a:pPr algn="just"/>
          <a:r>
            <a:rPr lang="fr-FR" sz="1200" b="1" i="0">
              <a:latin typeface="Verdana"/>
              <a:cs typeface="Verdana"/>
            </a:rPr>
            <a:t>Remarque 2: </a:t>
          </a:r>
          <a:r>
            <a:rPr lang="fr-FR" sz="1200" b="0" i="0">
              <a:latin typeface="Verdana"/>
              <a:cs typeface="Verdana"/>
            </a:rPr>
            <a:t>en métropole et dans certaines régions au dessus de la latitude 48°33' le crépuscule astronomique ne se termine pas pendant quelques jours autour du solstice d'été. Il ne faut donc pas s'étonner que des cases de la feuille "Calcul" se remplissent alors de l'indication #NOMBRE! ou "######" suivant la largeur de la colonne. Cette information est restituée sous la forme "Jour polaire" dans la feuille "Consultation". Cela indiquera que la nuit n'est pas complètement noire.</a:t>
          </a:r>
        </a:p>
        <a:p>
          <a:pPr algn="just"/>
          <a:endParaRPr lang="fr-FR" sz="1200" b="0" i="0">
            <a:latin typeface="Verdana"/>
            <a:cs typeface="Verdana"/>
          </a:endParaRPr>
        </a:p>
        <a:p>
          <a:pPr algn="just"/>
          <a:r>
            <a:rPr lang="fr-FR" sz="1200" b="1" i="0">
              <a:latin typeface="Verdana"/>
              <a:cs typeface="Verdana"/>
            </a:rPr>
            <a:t>Remarque 3: </a:t>
          </a:r>
          <a:r>
            <a:rPr lang="fr-FR" sz="1200" b="0" i="0">
              <a:latin typeface="Verdana"/>
              <a:cs typeface="Verdana"/>
            </a:rPr>
            <a:t>L'expression qui affiche les heures des lever/coucher en heure:minutes  est  compliquée. C'est pour obliger ce type d'affichage à arrondir correctement les minutes. Exemple: si l'on affiche une heure égale à 4:05:12 en ne gardant que les minutes, Excel va afficher correctement 4:05. Mais si l'heure vaut 4:05:59 Excel affichera toujours 4:05. D'où une erreur d'une minute. Le procédé de calcul utilisé est déjà volontairement précis à 1 ou rarement 2 minutes près, il vaut mieux éviter de rajouter une erreur supplémentaire.</a:t>
          </a:r>
        </a:p>
      </xdr:txBody>
    </xdr:sp>
    <xdr:clientData/>
  </xdr:twoCellAnchor>
  <mc:AlternateContent xmlns:mc="http://schemas.openxmlformats.org/markup-compatibility/2006">
    <mc:Choice xmlns:a14="http://schemas.microsoft.com/office/drawing/2010/main" Requires="a14">
      <xdr:twoCellAnchor editAs="oneCell">
        <xdr:from>
          <xdr:col>8</xdr:col>
          <xdr:colOff>101600</xdr:colOff>
          <xdr:row>6</xdr:row>
          <xdr:rowOff>38100</xdr:rowOff>
        </xdr:from>
        <xdr:to>
          <xdr:col>8</xdr:col>
          <xdr:colOff>1028700</xdr:colOff>
          <xdr:row>6</xdr:row>
          <xdr:rowOff>228600</xdr:rowOff>
        </xdr:to>
        <xdr:sp macro="" textlink="">
          <xdr:nvSpPr>
            <xdr:cNvPr id="1050" name="Scroll Bar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xdr:row>
          <xdr:rowOff>38100</xdr:rowOff>
        </xdr:from>
        <xdr:to>
          <xdr:col>8</xdr:col>
          <xdr:colOff>1028700</xdr:colOff>
          <xdr:row>7</xdr:row>
          <xdr:rowOff>228600</xdr:rowOff>
        </xdr:to>
        <xdr:sp macro="" textlink="">
          <xdr:nvSpPr>
            <xdr:cNvPr id="1051" name="Scroll Bar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xdr:row>
          <xdr:rowOff>38100</xdr:rowOff>
        </xdr:from>
        <xdr:to>
          <xdr:col>8</xdr:col>
          <xdr:colOff>1041400</xdr:colOff>
          <xdr:row>8</xdr:row>
          <xdr:rowOff>228600</xdr:rowOff>
        </xdr:to>
        <xdr:sp macro="" textlink="">
          <xdr:nvSpPr>
            <xdr:cNvPr id="1052" name="Scroll Bar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38100</xdr:rowOff>
        </xdr:from>
        <xdr:to>
          <xdr:col>8</xdr:col>
          <xdr:colOff>1054100</xdr:colOff>
          <xdr:row>11</xdr:row>
          <xdr:rowOff>228600</xdr:rowOff>
        </xdr:to>
        <xdr:sp macro="" textlink="">
          <xdr:nvSpPr>
            <xdr:cNvPr id="1053" name="Scroll Bar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38100</xdr:rowOff>
        </xdr:from>
        <xdr:to>
          <xdr:col>8</xdr:col>
          <xdr:colOff>1054100</xdr:colOff>
          <xdr:row>12</xdr:row>
          <xdr:rowOff>228600</xdr:rowOff>
        </xdr:to>
        <xdr:sp macro="" textlink="">
          <xdr:nvSpPr>
            <xdr:cNvPr id="1054" name="Scroll Bar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38100</xdr:rowOff>
        </xdr:from>
        <xdr:to>
          <xdr:col>8</xdr:col>
          <xdr:colOff>1054100</xdr:colOff>
          <xdr:row>13</xdr:row>
          <xdr:rowOff>228600</xdr:rowOff>
        </xdr:to>
        <xdr:sp macro="" textlink="">
          <xdr:nvSpPr>
            <xdr:cNvPr id="1055" name="Scroll Bar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xdr:row>
          <xdr:rowOff>38100</xdr:rowOff>
        </xdr:from>
        <xdr:to>
          <xdr:col>3</xdr:col>
          <xdr:colOff>317500</xdr:colOff>
          <xdr:row>7</xdr:row>
          <xdr:rowOff>241300</xdr:rowOff>
        </xdr:to>
        <xdr:sp macro="" textlink="">
          <xdr:nvSpPr>
            <xdr:cNvPr id="1058" name="Spinner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63500</xdr:colOff>
          <xdr:row>7</xdr:row>
          <xdr:rowOff>38100</xdr:rowOff>
        </xdr:from>
        <xdr:to>
          <xdr:col>4</xdr:col>
          <xdr:colOff>317500</xdr:colOff>
          <xdr:row>7</xdr:row>
          <xdr:rowOff>241300</xdr:rowOff>
        </xdr:to>
        <xdr:sp macro="" textlink="">
          <xdr:nvSpPr>
            <xdr:cNvPr id="1059" name="Spinner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7</xdr:row>
          <xdr:rowOff>38100</xdr:rowOff>
        </xdr:from>
        <xdr:to>
          <xdr:col>6</xdr:col>
          <xdr:colOff>292100</xdr:colOff>
          <xdr:row>7</xdr:row>
          <xdr:rowOff>241300</xdr:rowOff>
        </xdr:to>
        <xdr:sp macro="" textlink="">
          <xdr:nvSpPr>
            <xdr:cNvPr id="1061" name="Spinner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4</xdr:col>
          <xdr:colOff>254000</xdr:colOff>
          <xdr:row>8</xdr:row>
          <xdr:rowOff>228600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r-FR" sz="1000" b="0" i="0" u="none" strike="noStrike" baseline="0">
                  <a:solidFill>
                    <a:srgbClr val="000000"/>
                  </a:solidFill>
                  <a:latin typeface="Geneva" pitchFamily="2"/>
                  <a:ea typeface="Geneva" pitchFamily="2"/>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xdr:row>
          <xdr:rowOff>12700</xdr:rowOff>
        </xdr:from>
        <xdr:to>
          <xdr:col>6</xdr:col>
          <xdr:colOff>292100</xdr:colOff>
          <xdr:row>8</xdr:row>
          <xdr:rowOff>228600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r-FR" sz="1000" b="0" i="0" u="none" strike="noStrike" baseline="0">
                  <a:solidFill>
                    <a:srgbClr val="000000"/>
                  </a:solidFill>
                  <a:latin typeface="Geneva" pitchFamily="2"/>
                  <a:ea typeface="Geneva" pitchFamily="2"/>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10</xdr:row>
          <xdr:rowOff>25400</xdr:rowOff>
        </xdr:from>
        <xdr:to>
          <xdr:col>6</xdr:col>
          <xdr:colOff>101600</xdr:colOff>
          <xdr:row>10</xdr:row>
          <xdr:rowOff>254000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r-FR" sz="1000" b="0" i="0" u="none" strike="noStrike" baseline="0">
                  <a:solidFill>
                    <a:srgbClr val="000000"/>
                  </a:solidFill>
                  <a:latin typeface="Geneva" pitchFamily="2"/>
                  <a:ea typeface="Geneva" pitchFamily="2"/>
                </a:rPr>
                <a:t>Heure d'été</a:t>
              </a:r>
            </a:p>
          </xdr:txBody>
        </xdr:sp>
        <xdr:clientData/>
      </xdr:twoCellAnchor>
    </mc:Choice>
    <mc:Fallback/>
  </mc:AlternateContent>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hyperlink" Target="http://outilssolaires.com/glossaire/geometrie-solaire/declinaison-solaire+a163.html" TargetMode="External"/><Relationship Id="rId13" Type="http://schemas.openxmlformats.org/officeDocument/2006/relationships/hyperlink" Target="https://fr.wikipedia.org/wiki/Cr%C3%A9puscule" TargetMode="External"/><Relationship Id="rId3" Type="http://schemas.openxmlformats.org/officeDocument/2006/relationships/hyperlink" Target="https://fr.wikipedia.org/wiki/%C3%89quation_du_temps" TargetMode="External"/><Relationship Id="rId7" Type="http://schemas.openxmlformats.org/officeDocument/2006/relationships/hyperlink" Target="http://outilssolaires.com/glossaire/geometrie-solaire/declinaison-solaire+a163.html" TargetMode="External"/><Relationship Id="rId12" Type="http://schemas.openxmlformats.org/officeDocument/2006/relationships/hyperlink" Target="https://fr.wikipedia.org/wiki/Cr%C3%A9puscule" TargetMode="External"/><Relationship Id="rId2" Type="http://schemas.openxmlformats.org/officeDocument/2006/relationships/hyperlink" Target="https://fr.wikipedia.org/wiki/%C3%89quation_du_temps" TargetMode="External"/><Relationship Id="rId16" Type="http://schemas.openxmlformats.org/officeDocument/2006/relationships/hyperlink" Target="https://fr.wikipedia.org/wiki/Temps_solaire" TargetMode="External"/><Relationship Id="rId1" Type="http://schemas.openxmlformats.org/officeDocument/2006/relationships/hyperlink" Target="https://fr.wikipedia.org/wiki/%C3%89quation_du_temps" TargetMode="External"/><Relationship Id="rId6" Type="http://schemas.openxmlformats.org/officeDocument/2006/relationships/hyperlink" Target="https://fr.wikipedia.org/wiki/%C3%89quation_du_temps" TargetMode="External"/><Relationship Id="rId11" Type="http://schemas.openxmlformats.org/officeDocument/2006/relationships/hyperlink" Target="https://fr.wikipedia.org/wiki/Cr%C3%A9puscule" TargetMode="External"/><Relationship Id="rId5" Type="http://schemas.openxmlformats.org/officeDocument/2006/relationships/hyperlink" Target="https://fr.wikipedia.org/wiki/%C3%89quation_du_temps" TargetMode="External"/><Relationship Id="rId15" Type="http://schemas.openxmlformats.org/officeDocument/2006/relationships/hyperlink" Target="https://fr.wikipedia.org/wiki/Temps_solaire" TargetMode="External"/><Relationship Id="rId10" Type="http://schemas.openxmlformats.org/officeDocument/2006/relationships/hyperlink" Target="https://fr.wikipedia.org/wiki/Cr%C3%A9puscule" TargetMode="External"/><Relationship Id="rId4" Type="http://schemas.openxmlformats.org/officeDocument/2006/relationships/hyperlink" Target="https://fr.wikipedia.org/wiki/%C3%89quation_du_temps" TargetMode="External"/><Relationship Id="rId9" Type="http://schemas.openxmlformats.org/officeDocument/2006/relationships/hyperlink" Target="https://fr.wikipedia.org/wiki/Cr%C3%A9puscule" TargetMode="External"/><Relationship Id="rId14" Type="http://schemas.openxmlformats.org/officeDocument/2006/relationships/hyperlink" Target="https://fr.wikipedia.org/wiki/Cr%C3%A9puscul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outilssolaires.com/glossaire/geometrie-solaire/declinaison-solaire+a163.html" TargetMode="External"/><Relationship Id="rId13" Type="http://schemas.openxmlformats.org/officeDocument/2006/relationships/hyperlink" Target="https://fr.wikipedia.org/wiki/Cr%C3%A9puscule" TargetMode="External"/><Relationship Id="rId3" Type="http://schemas.openxmlformats.org/officeDocument/2006/relationships/hyperlink" Target="https://fr.wikipedia.org/wiki/%C3%89quation_du_temps" TargetMode="External"/><Relationship Id="rId7" Type="http://schemas.openxmlformats.org/officeDocument/2006/relationships/hyperlink" Target="http://outilssolaires.com/glossaire/geometrie-solaire/declinaison-solaire+a163.html" TargetMode="External"/><Relationship Id="rId12" Type="http://schemas.openxmlformats.org/officeDocument/2006/relationships/hyperlink" Target="https://fr.wikipedia.org/wiki/Cr%C3%A9puscule" TargetMode="External"/><Relationship Id="rId2" Type="http://schemas.openxmlformats.org/officeDocument/2006/relationships/hyperlink" Target="https://fr.wikipedia.org/wiki/%C3%89quation_du_temps" TargetMode="External"/><Relationship Id="rId16" Type="http://schemas.openxmlformats.org/officeDocument/2006/relationships/hyperlink" Target="https://fr.wikipedia.org/wiki/Temps_solaire" TargetMode="External"/><Relationship Id="rId1" Type="http://schemas.openxmlformats.org/officeDocument/2006/relationships/hyperlink" Target="https://fr.wikipedia.org/wiki/%C3%89quation_du_temps" TargetMode="External"/><Relationship Id="rId6" Type="http://schemas.openxmlformats.org/officeDocument/2006/relationships/hyperlink" Target="https://fr.wikipedia.org/wiki/%C3%89quation_du_temps" TargetMode="External"/><Relationship Id="rId11" Type="http://schemas.openxmlformats.org/officeDocument/2006/relationships/hyperlink" Target="https://fr.wikipedia.org/wiki/Cr%C3%A9puscule" TargetMode="External"/><Relationship Id="rId5" Type="http://schemas.openxmlformats.org/officeDocument/2006/relationships/hyperlink" Target="https://fr.wikipedia.org/wiki/%C3%89quation_du_temps" TargetMode="External"/><Relationship Id="rId15" Type="http://schemas.openxmlformats.org/officeDocument/2006/relationships/hyperlink" Target="https://fr.wikipedia.org/wiki/Temps_solaire" TargetMode="External"/><Relationship Id="rId10" Type="http://schemas.openxmlformats.org/officeDocument/2006/relationships/hyperlink" Target="https://fr.wikipedia.org/wiki/Cr%C3%A9puscule" TargetMode="External"/><Relationship Id="rId4" Type="http://schemas.openxmlformats.org/officeDocument/2006/relationships/hyperlink" Target="https://fr.wikipedia.org/wiki/%C3%89quation_du_temps" TargetMode="External"/><Relationship Id="rId9" Type="http://schemas.openxmlformats.org/officeDocument/2006/relationships/hyperlink" Target="https://fr.wikipedia.org/wiki/Cr%C3%A9puscule" TargetMode="External"/><Relationship Id="rId14" Type="http://schemas.openxmlformats.org/officeDocument/2006/relationships/hyperlink" Target="https://fr.wikipedia.org/wiki/Cr%C3%A9puscu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6600"/>
    <pageSetUpPr fitToPage="1"/>
  </sheetPr>
  <dimension ref="C1:N27"/>
  <sheetViews>
    <sheetView showGridLines="0" topLeftCell="B9" workbookViewId="0">
      <selection activeCell="D7" sqref="D7"/>
    </sheetView>
  </sheetViews>
  <sheetFormatPr baseColWidth="10" defaultColWidth="10.83203125" defaultRowHeight="16"/>
  <cols>
    <col min="1" max="1" width="6" style="208" customWidth="1"/>
    <col min="2" max="2" width="3.83203125" style="208" customWidth="1"/>
    <col min="3" max="3" width="14.6640625" style="208" customWidth="1"/>
    <col min="4" max="7" width="4.33203125" style="208" customWidth="1"/>
    <col min="8" max="11" width="15.1640625" style="208" customWidth="1"/>
    <col min="12" max="16384" width="10.83203125" style="208"/>
  </cols>
  <sheetData>
    <row r="1" spans="3:12">
      <c r="K1" s="237" t="str">
        <f ca="1">CONCATENATE("© Jean-Jacques Rey — ",MID(CELL("filename",B1),FIND("[",CELL("filename",B1))+1,SUM(FIND({"[";"]"},CELL("filename",B1))*{-1;1})-6))</f>
        <v>© Jean-Jacques Rey — Lever-coucher-soleil v1.7.2</v>
      </c>
    </row>
    <row r="2" spans="3:12" ht="23">
      <c r="C2" s="352" t="s">
        <v>140</v>
      </c>
      <c r="D2" s="353"/>
      <c r="E2" s="353"/>
      <c r="F2" s="353"/>
      <c r="G2" s="354"/>
      <c r="H2" s="354"/>
      <c r="I2" s="354"/>
      <c r="J2" s="354"/>
      <c r="K2" s="355"/>
    </row>
    <row r="3" spans="3:12" ht="17" customHeight="1">
      <c r="C3" s="356" t="s">
        <v>141</v>
      </c>
      <c r="D3" s="357"/>
      <c r="E3" s="357"/>
      <c r="F3" s="357"/>
      <c r="G3" s="357"/>
      <c r="H3" s="357"/>
      <c r="I3" s="357"/>
      <c r="J3" s="357"/>
      <c r="K3" s="358"/>
    </row>
    <row r="4" spans="3:12" ht="24" customHeight="1">
      <c r="C4" s="346" t="s">
        <v>134</v>
      </c>
      <c r="D4" s="347"/>
      <c r="E4" s="347"/>
      <c r="F4" s="347"/>
      <c r="G4" s="348"/>
      <c r="H4" s="349" t="s">
        <v>138</v>
      </c>
      <c r="I4" s="350"/>
      <c r="J4" s="350"/>
      <c r="K4" s="351"/>
    </row>
    <row r="5" spans="3:12" ht="21" customHeight="1">
      <c r="C5" s="258" t="s">
        <v>103</v>
      </c>
      <c r="D5" s="250">
        <v>45</v>
      </c>
      <c r="E5" s="250">
        <v>10</v>
      </c>
      <c r="F5" s="250">
        <v>55.7</v>
      </c>
      <c r="G5" s="251" t="s">
        <v>51</v>
      </c>
      <c r="H5" s="248" t="str">
        <f>IF(G5="N","Heure d'été :","Heure d'hiver :")</f>
        <v>Heure d'été :</v>
      </c>
      <c r="I5" s="365" t="str">
        <f>CONCATENATE(J7,TEXT(J8," jjjj"),IF(MONTH(Heure_eté)=4,"d'",IF(MONTH(Heure_eté)=8,"d'",IF(MONTH(Heure_eté)=10," d'"," de "))),TEXT(J9,"mmmm "))</f>
        <v xml:space="preserve">Dernier dimanche de mars </v>
      </c>
      <c r="J5" s="365"/>
      <c r="K5" s="366"/>
    </row>
    <row r="6" spans="3:12" ht="21" customHeight="1">
      <c r="C6" s="259" t="s">
        <v>104</v>
      </c>
      <c r="D6" s="255">
        <v>0</v>
      </c>
      <c r="E6" s="255">
        <v>43</v>
      </c>
      <c r="F6" s="255">
        <v>20</v>
      </c>
      <c r="G6" s="256" t="s">
        <v>88</v>
      </c>
      <c r="H6" s="262" t="s">
        <v>107</v>
      </c>
      <c r="I6" s="263" t="s">
        <v>108</v>
      </c>
      <c r="J6" s="369">
        <f>IF(CHE=1,DATE($F$7,Mois_ete,1)+6-MOD(DATE($F$7,Mois_ete,7-WEEKDAY(Jour_ete)),7),IF(CHE=2,DATE($F$7,Mois_ete,1)+13-MOD(DATE($F$7,Mois_ete,7-WEEKDAY(Jour_ete)),7),IF(CHE=3,DATE($F$7,Mois_ete,1)+20-MOD(DATE($F$7,Mois_ete,7-WEEKDAY(Jour_ete)),7),IF(CHE=4,DATE($F$7,Mois_ete,1)+27-MOD(DATE($F$7,Mois_ete,7-WEEKDAY(Jour_ete)),7),IF(CHE=5,DATE($F$7,Mois_ete+1,0)-MOD(DATE($F$7,Mois_ete+1,7-WEEKDAY(Jour_ete)),7),"")))))</f>
        <v>44283</v>
      </c>
      <c r="K6" s="370"/>
    </row>
    <row r="7" spans="3:12" ht="21" customHeight="1">
      <c r="C7" s="377" t="s">
        <v>105</v>
      </c>
      <c r="D7" s="257">
        <f>D8</f>
        <v>1</v>
      </c>
      <c r="E7" s="257">
        <f>E8</f>
        <v>1</v>
      </c>
      <c r="F7" s="367">
        <f>F8</f>
        <v>2021</v>
      </c>
      <c r="G7" s="368"/>
      <c r="H7" s="264" t="s">
        <v>135</v>
      </c>
      <c r="I7" s="265">
        <v>5</v>
      </c>
      <c r="J7" s="371" t="str">
        <f>IF(CHE=1,"1er",IF(CHE=2,"2ème",IF(CHE=3,"3ème",IF(CHE=4,"4ème",IF(CHE=5,"Dernier","Anomalie")))))</f>
        <v>Dernier</v>
      </c>
      <c r="K7" s="372"/>
    </row>
    <row r="8" spans="3:12" ht="21" customHeight="1">
      <c r="C8" s="378"/>
      <c r="D8" s="269">
        <v>1</v>
      </c>
      <c r="E8" s="269">
        <v>1</v>
      </c>
      <c r="F8" s="269">
        <v>2021</v>
      </c>
      <c r="G8" s="270"/>
      <c r="H8" s="266" t="s">
        <v>136</v>
      </c>
      <c r="I8" s="267">
        <v>1</v>
      </c>
      <c r="J8" s="373">
        <f>WEEKDAY(J6)</f>
        <v>1</v>
      </c>
      <c r="K8" s="374"/>
      <c r="L8" s="274"/>
    </row>
    <row r="9" spans="3:12" ht="21" customHeight="1">
      <c r="C9" s="260" t="s">
        <v>102</v>
      </c>
      <c r="D9" s="271">
        <v>2</v>
      </c>
      <c r="E9" s="272"/>
      <c r="F9" s="252"/>
      <c r="G9" s="253"/>
      <c r="H9" s="268" t="s">
        <v>137</v>
      </c>
      <c r="I9" s="267">
        <v>3</v>
      </c>
      <c r="J9" s="375">
        <f>J6</f>
        <v>44283</v>
      </c>
      <c r="K9" s="376"/>
    </row>
    <row r="10" spans="3:12" ht="21" customHeight="1">
      <c r="C10" s="261" t="s">
        <v>144</v>
      </c>
      <c r="D10" s="292" t="s">
        <v>148</v>
      </c>
      <c r="E10" s="293">
        <v>1</v>
      </c>
      <c r="F10" s="254" t="s">
        <v>143</v>
      </c>
      <c r="G10" s="249">
        <f>IF(D11=TRUE,E10+1,E10)</f>
        <v>2</v>
      </c>
      <c r="H10" s="248" t="str">
        <f>IF(G5="N","Heure d'hiver :","Heure d'été :")</f>
        <v>Heure d'hiver :</v>
      </c>
      <c r="I10" s="276" t="str">
        <f>CONCATENATE(J12,TEXT(J13," jjjj"),IF(MONTH(J11)=4,"d'",IF(MONTH(J11)=8,"d'",IF(MONTH(J11)=10," d'"," de "))),TEXT(J14,"mmmm "))</f>
        <v xml:space="preserve">Dernier dimanche d'octobre </v>
      </c>
      <c r="J10" s="275"/>
      <c r="K10" s="277"/>
    </row>
    <row r="11" spans="3:12" ht="21" customHeight="1">
      <c r="C11" s="273" t="s">
        <v>142</v>
      </c>
      <c r="D11" s="383" t="b">
        <v>1</v>
      </c>
      <c r="E11" s="383"/>
      <c r="F11" s="384"/>
      <c r="G11" s="385"/>
      <c r="H11" s="262" t="s">
        <v>107</v>
      </c>
      <c r="I11" s="263" t="s">
        <v>108</v>
      </c>
      <c r="J11" s="369">
        <f>IF(CHH=1,DATE($F$7,Mois_hiver,1)+6-MOD(DATE($F$7,Mois_hiver,7-WEEKDAY(Jour_hiver)),7),IF(CHH=2,DATE($F$7,Mois_hiver,1)+13-MOD(DATE($F$7,Mois_hiver,7-WEEKDAY(Jour_hiver)),7),IF(CHH=3,DATE($F$7,Mois_hiver,1)+20-MOD(DATE($F$7,Mois_hiver,7-WEEKDAY(Jour_hiver)),7),IF(CHH=4,DATE($F$7,Mois_hiver,1)+27-MOD(DATE($F$7,Mois_hiver,7-WEEKDAY(Jour_hiver)),7),IF(CHH=5,DATE($F$7,Mois_hiver+1,0)-MOD(DATE($F$7,Mois_hiver+1,7-WEEKDAY(Jour_hiver)),7)," ")))))</f>
        <v>44500</v>
      </c>
      <c r="K11" s="370"/>
    </row>
    <row r="12" spans="3:12" ht="21" customHeight="1">
      <c r="C12" s="386" t="s">
        <v>145</v>
      </c>
      <c r="D12" s="387"/>
      <c r="E12" s="387"/>
      <c r="F12" s="387"/>
      <c r="G12" s="388"/>
      <c r="H12" s="264" t="s">
        <v>135</v>
      </c>
      <c r="I12" s="265">
        <v>5</v>
      </c>
      <c r="J12" s="379" t="str">
        <f>IF(CHH=1,"1er",IF(CHH=2,"2ème",IF(CHH=3,"3ème",IF(CHH=4,"4ème",IF(CHH=5,"Dernier","Anomalie")))))</f>
        <v>Dernier</v>
      </c>
      <c r="K12" s="380"/>
    </row>
    <row r="13" spans="3:12" ht="21" customHeight="1">
      <c r="C13" s="389"/>
      <c r="D13" s="390"/>
      <c r="E13" s="390"/>
      <c r="F13" s="390"/>
      <c r="G13" s="391"/>
      <c r="H13" s="266" t="s">
        <v>136</v>
      </c>
      <c r="I13" s="267">
        <v>1</v>
      </c>
      <c r="J13" s="381">
        <f>WEEKDAY(J11)</f>
        <v>1</v>
      </c>
      <c r="K13" s="382"/>
    </row>
    <row r="14" spans="3:12" ht="21" customHeight="1">
      <c r="C14" s="392"/>
      <c r="D14" s="393"/>
      <c r="E14" s="393"/>
      <c r="F14" s="393"/>
      <c r="G14" s="394"/>
      <c r="H14" s="268" t="s">
        <v>109</v>
      </c>
      <c r="I14" s="267">
        <v>10</v>
      </c>
      <c r="J14" s="375">
        <f>J11</f>
        <v>44500</v>
      </c>
      <c r="K14" s="376"/>
    </row>
    <row r="15" spans="3:12" ht="23" customHeight="1">
      <c r="C15" s="328" t="s">
        <v>139</v>
      </c>
      <c r="D15" s="329"/>
      <c r="E15" s="329"/>
      <c r="F15" s="329"/>
      <c r="G15" s="329"/>
      <c r="H15" s="329"/>
      <c r="I15" s="329"/>
      <c r="J15" s="329"/>
      <c r="K15" s="330"/>
    </row>
    <row r="16" spans="3:12" ht="17" customHeight="1">
      <c r="C16" s="331" t="s">
        <v>112</v>
      </c>
      <c r="D16" s="332"/>
      <c r="E16" s="332"/>
      <c r="F16" s="332"/>
      <c r="G16" s="333"/>
      <c r="H16" s="326" t="s">
        <v>110</v>
      </c>
      <c r="I16" s="327"/>
      <c r="J16" s="326" t="s">
        <v>111</v>
      </c>
      <c r="K16" s="327"/>
    </row>
    <row r="17" spans="3:14" ht="17" customHeight="1">
      <c r="C17" s="335" t="s">
        <v>113</v>
      </c>
      <c r="D17" s="336"/>
      <c r="E17" s="336"/>
      <c r="F17" s="336"/>
      <c r="G17" s="337"/>
      <c r="H17" s="344" t="s">
        <v>118</v>
      </c>
      <c r="I17" s="344"/>
      <c r="J17" s="320" t="s">
        <v>133</v>
      </c>
      <c r="K17" s="321"/>
      <c r="L17"/>
      <c r="M17"/>
      <c r="N17"/>
    </row>
    <row r="18" spans="3:14" ht="17" customHeight="1">
      <c r="C18" s="338" t="s">
        <v>114</v>
      </c>
      <c r="D18" s="339"/>
      <c r="E18" s="339"/>
      <c r="F18" s="339"/>
      <c r="G18" s="340"/>
      <c r="H18" s="345" t="s">
        <v>119</v>
      </c>
      <c r="I18" s="345"/>
      <c r="J18" s="322" t="s">
        <v>130</v>
      </c>
      <c r="K18" s="323"/>
      <c r="L18"/>
      <c r="M18"/>
      <c r="N18"/>
    </row>
    <row r="19" spans="3:14" ht="17" customHeight="1">
      <c r="C19" s="338" t="s">
        <v>115</v>
      </c>
      <c r="D19" s="339"/>
      <c r="E19" s="339"/>
      <c r="F19" s="339"/>
      <c r="G19" s="340"/>
      <c r="H19" s="345" t="s">
        <v>120</v>
      </c>
      <c r="I19" s="345"/>
      <c r="J19" s="322" t="s">
        <v>133</v>
      </c>
      <c r="K19" s="323"/>
      <c r="L19"/>
      <c r="M19"/>
      <c r="N19"/>
    </row>
    <row r="20" spans="3:14" ht="17" customHeight="1">
      <c r="C20" s="338" t="s">
        <v>116</v>
      </c>
      <c r="D20" s="339"/>
      <c r="E20" s="339"/>
      <c r="F20" s="339"/>
      <c r="G20" s="340"/>
      <c r="H20" s="345" t="s">
        <v>120</v>
      </c>
      <c r="I20" s="345"/>
      <c r="J20" s="322" t="s">
        <v>133</v>
      </c>
      <c r="K20" s="323"/>
      <c r="L20"/>
      <c r="M20"/>
      <c r="N20"/>
    </row>
    <row r="21" spans="3:14" ht="17" customHeight="1">
      <c r="C21" s="341" t="s">
        <v>117</v>
      </c>
      <c r="D21" s="342"/>
      <c r="E21" s="342"/>
      <c r="F21" s="342"/>
      <c r="G21" s="343"/>
      <c r="H21" s="319" t="s">
        <v>121</v>
      </c>
      <c r="I21" s="319"/>
      <c r="J21" s="324" t="s">
        <v>133</v>
      </c>
      <c r="K21" s="325"/>
      <c r="L21"/>
      <c r="M21"/>
      <c r="N21"/>
    </row>
    <row r="22" spans="3:14" ht="17" customHeight="1">
      <c r="C22" s="331" t="s">
        <v>146</v>
      </c>
      <c r="D22" s="332"/>
      <c r="E22" s="332"/>
      <c r="F22" s="332"/>
      <c r="G22" s="333"/>
      <c r="H22" s="334" t="s">
        <v>110</v>
      </c>
      <c r="I22" s="334"/>
      <c r="J22" s="326" t="s">
        <v>111</v>
      </c>
      <c r="K22" s="327"/>
    </row>
    <row r="23" spans="3:14" ht="17" customHeight="1">
      <c r="C23" s="359" t="s">
        <v>116</v>
      </c>
      <c r="D23" s="360"/>
      <c r="E23" s="360"/>
      <c r="F23" s="360"/>
      <c r="G23" s="361"/>
      <c r="H23" s="362" t="s">
        <v>126</v>
      </c>
      <c r="I23" s="362"/>
      <c r="J23" s="363" t="s">
        <v>121</v>
      </c>
      <c r="K23" s="364"/>
    </row>
    <row r="24" spans="3:14" ht="17" customHeight="1">
      <c r="C24" s="307" t="s">
        <v>122</v>
      </c>
      <c r="D24" s="308"/>
      <c r="E24" s="308"/>
      <c r="F24" s="308"/>
      <c r="G24" s="309"/>
      <c r="H24" s="310" t="s">
        <v>127</v>
      </c>
      <c r="I24" s="310"/>
      <c r="J24" s="311" t="s">
        <v>121</v>
      </c>
      <c r="K24" s="312"/>
    </row>
    <row r="25" spans="3:14" ht="17" customHeight="1">
      <c r="C25" s="307" t="s">
        <v>123</v>
      </c>
      <c r="D25" s="308"/>
      <c r="E25" s="308"/>
      <c r="F25" s="308"/>
      <c r="G25" s="309"/>
      <c r="H25" s="310" t="s">
        <v>128</v>
      </c>
      <c r="I25" s="310"/>
      <c r="J25" s="311" t="s">
        <v>121</v>
      </c>
      <c r="K25" s="312"/>
    </row>
    <row r="26" spans="3:14" ht="17" customHeight="1">
      <c r="C26" s="307" t="s">
        <v>124</v>
      </c>
      <c r="D26" s="308"/>
      <c r="E26" s="308"/>
      <c r="F26" s="308"/>
      <c r="G26" s="309"/>
      <c r="H26" s="310" t="s">
        <v>129</v>
      </c>
      <c r="I26" s="310"/>
      <c r="J26" s="311" t="s">
        <v>131</v>
      </c>
      <c r="K26" s="312"/>
    </row>
    <row r="27" spans="3:14" ht="17" customHeight="1">
      <c r="C27" s="313" t="s">
        <v>125</v>
      </c>
      <c r="D27" s="314"/>
      <c r="E27" s="314"/>
      <c r="F27" s="314"/>
      <c r="G27" s="315"/>
      <c r="H27" s="316" t="s">
        <v>130</v>
      </c>
      <c r="I27" s="316"/>
      <c r="J27" s="317" t="s">
        <v>132</v>
      </c>
      <c r="K27" s="318"/>
    </row>
  </sheetData>
  <mergeCells count="55">
    <mergeCell ref="J13:K13"/>
    <mergeCell ref="J14:K14"/>
    <mergeCell ref="D11:E11"/>
    <mergeCell ref="F11:G11"/>
    <mergeCell ref="C12:G14"/>
    <mergeCell ref="C4:G4"/>
    <mergeCell ref="H4:K4"/>
    <mergeCell ref="C2:K2"/>
    <mergeCell ref="C3:K3"/>
    <mergeCell ref="C23:G23"/>
    <mergeCell ref="H23:I23"/>
    <mergeCell ref="J23:K23"/>
    <mergeCell ref="I5:K5"/>
    <mergeCell ref="F7:G7"/>
    <mergeCell ref="J6:K6"/>
    <mergeCell ref="J7:K7"/>
    <mergeCell ref="J8:K8"/>
    <mergeCell ref="J9:K9"/>
    <mergeCell ref="C7:C8"/>
    <mergeCell ref="J11:K11"/>
    <mergeCell ref="J12:K12"/>
    <mergeCell ref="H16:I16"/>
    <mergeCell ref="J16:K16"/>
    <mergeCell ref="C15:K15"/>
    <mergeCell ref="C16:G16"/>
    <mergeCell ref="C22:G22"/>
    <mergeCell ref="H22:I22"/>
    <mergeCell ref="J22:K22"/>
    <mergeCell ref="C17:G17"/>
    <mergeCell ref="C18:G18"/>
    <mergeCell ref="C19:G19"/>
    <mergeCell ref="C20:G20"/>
    <mergeCell ref="C21:G21"/>
    <mergeCell ref="H17:I17"/>
    <mergeCell ref="H18:I18"/>
    <mergeCell ref="H19:I19"/>
    <mergeCell ref="H20:I20"/>
    <mergeCell ref="H21:I21"/>
    <mergeCell ref="J17:K17"/>
    <mergeCell ref="J18:K18"/>
    <mergeCell ref="J19:K19"/>
    <mergeCell ref="J21:K21"/>
    <mergeCell ref="J20:K20"/>
    <mergeCell ref="C24:G24"/>
    <mergeCell ref="H24:I24"/>
    <mergeCell ref="J24:K24"/>
    <mergeCell ref="C25:G25"/>
    <mergeCell ref="H25:I25"/>
    <mergeCell ref="J25:K25"/>
    <mergeCell ref="C26:G26"/>
    <mergeCell ref="H26:I26"/>
    <mergeCell ref="J26:K26"/>
    <mergeCell ref="C27:G27"/>
    <mergeCell ref="H27:I27"/>
    <mergeCell ref="J27:K27"/>
  </mergeCells>
  <phoneticPr fontId="1" type="noConversion"/>
  <dataValidations xWindow="573" yWindow="289" count="5">
    <dataValidation type="whole" showInputMessage="1" showErrorMessage="1" sqref="D5" xr:uid="{00000000-0002-0000-0000-000000000000}">
      <formula1>0</formula1>
      <formula2>90</formula2>
    </dataValidation>
    <dataValidation type="whole" showInputMessage="1" showErrorMessage="1" sqref="D6" xr:uid="{00000000-0002-0000-0000-000001000000}">
      <formula1>0</formula1>
      <formula2>180</formula2>
    </dataValidation>
    <dataValidation type="whole" showInputMessage="1" showErrorMessage="1" sqref="E5:E6" xr:uid="{00000000-0002-0000-0000-000002000000}">
      <formula1>0</formula1>
      <formula2>60</formula2>
    </dataValidation>
    <dataValidation type="decimal" showInputMessage="1" showErrorMessage="1" sqref="F5:F6" xr:uid="{00000000-0002-0000-0000-000003000000}">
      <formula1>0</formula1>
      <formula2>60</formula2>
    </dataValidation>
    <dataValidation showInputMessage="1" showErrorMessage="1" sqref="F9:G9" xr:uid="{00000000-0002-0000-0000-000004000000}"/>
  </dataValidations>
  <printOptions horizontalCentered="1"/>
  <pageMargins left="0.79000000000000015" right="0.79000000000000015" top="0.98" bottom="0.98" header="0.49" footer="0.49"/>
  <pageSetup paperSize="9" scale="25" orientation="landscape" horizontalDpi="300" verticalDpi="300"/>
  <drawing r:id="rId1"/>
  <legacyDrawing r:id="rId2"/>
  <mc:AlternateContent xmlns:mc="http://schemas.openxmlformats.org/markup-compatibility/2006">
    <mc:Choice Requires="x14">
      <controls>
        <mc:AlternateContent xmlns:mc="http://schemas.openxmlformats.org/markup-compatibility/2006">
          <mc:Choice Requires="x14">
            <control shapeId="1050" r:id="rId3" name="Scroll Bar 26">
              <controlPr defaultSize="0" autoPict="0">
                <anchor moveWithCells="1">
                  <from>
                    <xdr:col>8</xdr:col>
                    <xdr:colOff>101600</xdr:colOff>
                    <xdr:row>6</xdr:row>
                    <xdr:rowOff>38100</xdr:rowOff>
                  </from>
                  <to>
                    <xdr:col>8</xdr:col>
                    <xdr:colOff>1028700</xdr:colOff>
                    <xdr:row>6</xdr:row>
                    <xdr:rowOff>228600</xdr:rowOff>
                  </to>
                </anchor>
              </controlPr>
            </control>
          </mc:Choice>
        </mc:AlternateContent>
        <mc:AlternateContent xmlns:mc="http://schemas.openxmlformats.org/markup-compatibility/2006">
          <mc:Choice Requires="x14">
            <control shapeId="1051" r:id="rId4" name="Scroll Bar 27">
              <controlPr defaultSize="0" autoPict="0">
                <anchor moveWithCells="1">
                  <from>
                    <xdr:col>8</xdr:col>
                    <xdr:colOff>88900</xdr:colOff>
                    <xdr:row>7</xdr:row>
                    <xdr:rowOff>38100</xdr:rowOff>
                  </from>
                  <to>
                    <xdr:col>8</xdr:col>
                    <xdr:colOff>1028700</xdr:colOff>
                    <xdr:row>7</xdr:row>
                    <xdr:rowOff>228600</xdr:rowOff>
                  </to>
                </anchor>
              </controlPr>
            </control>
          </mc:Choice>
        </mc:AlternateContent>
        <mc:AlternateContent xmlns:mc="http://schemas.openxmlformats.org/markup-compatibility/2006">
          <mc:Choice Requires="x14">
            <control shapeId="1052" r:id="rId5" name="Scroll Bar 28">
              <controlPr defaultSize="0" autoPict="0">
                <anchor moveWithCells="1">
                  <from>
                    <xdr:col>8</xdr:col>
                    <xdr:colOff>88900</xdr:colOff>
                    <xdr:row>8</xdr:row>
                    <xdr:rowOff>38100</xdr:rowOff>
                  </from>
                  <to>
                    <xdr:col>8</xdr:col>
                    <xdr:colOff>1041400</xdr:colOff>
                    <xdr:row>8</xdr:row>
                    <xdr:rowOff>228600</xdr:rowOff>
                  </to>
                </anchor>
              </controlPr>
            </control>
          </mc:Choice>
        </mc:AlternateContent>
        <mc:AlternateContent xmlns:mc="http://schemas.openxmlformats.org/markup-compatibility/2006">
          <mc:Choice Requires="x14">
            <control shapeId="1053" r:id="rId6" name="Scroll Bar 29">
              <controlPr defaultSize="0" autoPict="0">
                <anchor moveWithCells="1">
                  <from>
                    <xdr:col>8</xdr:col>
                    <xdr:colOff>114300</xdr:colOff>
                    <xdr:row>11</xdr:row>
                    <xdr:rowOff>38100</xdr:rowOff>
                  </from>
                  <to>
                    <xdr:col>8</xdr:col>
                    <xdr:colOff>1054100</xdr:colOff>
                    <xdr:row>11</xdr:row>
                    <xdr:rowOff>228600</xdr:rowOff>
                  </to>
                </anchor>
              </controlPr>
            </control>
          </mc:Choice>
        </mc:AlternateContent>
        <mc:AlternateContent xmlns:mc="http://schemas.openxmlformats.org/markup-compatibility/2006">
          <mc:Choice Requires="x14">
            <control shapeId="1054" r:id="rId7" name="Scroll Bar 30">
              <controlPr defaultSize="0" autoPict="0">
                <anchor moveWithCells="1">
                  <from>
                    <xdr:col>8</xdr:col>
                    <xdr:colOff>114300</xdr:colOff>
                    <xdr:row>12</xdr:row>
                    <xdr:rowOff>38100</xdr:rowOff>
                  </from>
                  <to>
                    <xdr:col>8</xdr:col>
                    <xdr:colOff>1054100</xdr:colOff>
                    <xdr:row>12</xdr:row>
                    <xdr:rowOff>228600</xdr:rowOff>
                  </to>
                </anchor>
              </controlPr>
            </control>
          </mc:Choice>
        </mc:AlternateContent>
        <mc:AlternateContent xmlns:mc="http://schemas.openxmlformats.org/markup-compatibility/2006">
          <mc:Choice Requires="x14">
            <control shapeId="1055" r:id="rId8" name="Scroll Bar 31">
              <controlPr defaultSize="0" autoPict="0">
                <anchor moveWithCells="1">
                  <from>
                    <xdr:col>8</xdr:col>
                    <xdr:colOff>114300</xdr:colOff>
                    <xdr:row>13</xdr:row>
                    <xdr:rowOff>38100</xdr:rowOff>
                  </from>
                  <to>
                    <xdr:col>8</xdr:col>
                    <xdr:colOff>1054100</xdr:colOff>
                    <xdr:row>13</xdr:row>
                    <xdr:rowOff>228600</xdr:rowOff>
                  </to>
                </anchor>
              </controlPr>
            </control>
          </mc:Choice>
        </mc:AlternateContent>
        <mc:AlternateContent xmlns:mc="http://schemas.openxmlformats.org/markup-compatibility/2006">
          <mc:Choice Requires="x14">
            <control shapeId="1058" r:id="rId9" name="Spinner 34">
              <controlPr defaultSize="0" autoPict="0">
                <anchor moveWithCells="1" sizeWithCells="1">
                  <from>
                    <xdr:col>3</xdr:col>
                    <xdr:colOff>38100</xdr:colOff>
                    <xdr:row>7</xdr:row>
                    <xdr:rowOff>38100</xdr:rowOff>
                  </from>
                  <to>
                    <xdr:col>3</xdr:col>
                    <xdr:colOff>317500</xdr:colOff>
                    <xdr:row>7</xdr:row>
                    <xdr:rowOff>241300</xdr:rowOff>
                  </to>
                </anchor>
              </controlPr>
            </control>
          </mc:Choice>
        </mc:AlternateContent>
        <mc:AlternateContent xmlns:mc="http://schemas.openxmlformats.org/markup-compatibility/2006">
          <mc:Choice Requires="x14">
            <control shapeId="1059" r:id="rId10" name="Spinner 35">
              <controlPr defaultSize="0" autoPict="0">
                <anchor moveWithCells="1" sizeWithCells="1">
                  <from>
                    <xdr:col>4</xdr:col>
                    <xdr:colOff>63500</xdr:colOff>
                    <xdr:row>7</xdr:row>
                    <xdr:rowOff>38100</xdr:rowOff>
                  </from>
                  <to>
                    <xdr:col>4</xdr:col>
                    <xdr:colOff>317500</xdr:colOff>
                    <xdr:row>7</xdr:row>
                    <xdr:rowOff>241300</xdr:rowOff>
                  </to>
                </anchor>
              </controlPr>
            </control>
          </mc:Choice>
        </mc:AlternateContent>
        <mc:AlternateContent xmlns:mc="http://schemas.openxmlformats.org/markup-compatibility/2006">
          <mc:Choice Requires="x14">
            <control shapeId="1061" r:id="rId11" name="Spinner 37">
              <controlPr defaultSize="0" autoPict="0">
                <anchor moveWithCells="1" sizeWithCells="1">
                  <from>
                    <xdr:col>5</xdr:col>
                    <xdr:colOff>50800</xdr:colOff>
                    <xdr:row>7</xdr:row>
                    <xdr:rowOff>38100</xdr:rowOff>
                  </from>
                  <to>
                    <xdr:col>6</xdr:col>
                    <xdr:colOff>292100</xdr:colOff>
                    <xdr:row>7</xdr:row>
                    <xdr:rowOff>241300</xdr:rowOff>
                  </to>
                </anchor>
              </controlPr>
            </control>
          </mc:Choice>
        </mc:AlternateContent>
        <mc:AlternateContent xmlns:mc="http://schemas.openxmlformats.org/markup-compatibility/2006">
          <mc:Choice Requires="x14">
            <control shapeId="1064" r:id="rId12" name="Option Button 40">
              <controlPr defaultSize="0" autoFill="0" autoLine="0" autoPict="0">
                <anchor moveWithCells="1">
                  <from>
                    <xdr:col>3</xdr:col>
                    <xdr:colOff>12700</xdr:colOff>
                    <xdr:row>8</xdr:row>
                    <xdr:rowOff>12700</xdr:rowOff>
                  </from>
                  <to>
                    <xdr:col>4</xdr:col>
                    <xdr:colOff>254000</xdr:colOff>
                    <xdr:row>8</xdr:row>
                    <xdr:rowOff>228600</xdr:rowOff>
                  </to>
                </anchor>
              </controlPr>
            </control>
          </mc:Choice>
        </mc:AlternateContent>
        <mc:AlternateContent xmlns:mc="http://schemas.openxmlformats.org/markup-compatibility/2006">
          <mc:Choice Requires="x14">
            <control shapeId="1065" r:id="rId13" name="Option Button 41">
              <controlPr defaultSize="0" autoFill="0" autoLine="0" autoPict="0">
                <anchor moveWithCells="1">
                  <from>
                    <xdr:col>4</xdr:col>
                    <xdr:colOff>317500</xdr:colOff>
                    <xdr:row>8</xdr:row>
                    <xdr:rowOff>12700</xdr:rowOff>
                  </from>
                  <to>
                    <xdr:col>6</xdr:col>
                    <xdr:colOff>292100</xdr:colOff>
                    <xdr:row>8</xdr:row>
                    <xdr:rowOff>228600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3</xdr:col>
                    <xdr:colOff>25400</xdr:colOff>
                    <xdr:row>10</xdr:row>
                    <xdr:rowOff>25400</xdr:rowOff>
                  </from>
                  <to>
                    <xdr:col>6</xdr:col>
                    <xdr:colOff>101600</xdr:colOff>
                    <xdr:row>10</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3" yWindow="289" count="4">
        <x14:dataValidation type="list" showInputMessage="1" showErrorMessage="1" xr:uid="{00000000-0002-0000-0000-000005000000}">
          <x14:formula1>
            <xm:f>Calcul!$B$6:$B$7</xm:f>
          </x14:formula1>
          <xm:sqref>G5</xm:sqref>
        </x14:dataValidation>
        <x14:dataValidation type="list" allowBlank="1" showInputMessage="1" showErrorMessage="1" xr:uid="{00000000-0002-0000-0000-000006000000}">
          <x14:formula1>
            <xm:f>Calcul!$C$6:$C$8</xm:f>
          </x14:formula1>
          <xm:sqref>G6</xm:sqref>
        </x14:dataValidation>
        <x14:dataValidation type="custom" errorStyle="warning" showInputMessage="1" showErrorMessage="1" errorTitle="Attention" error="Vous avez chiosi UTC = NON._x000d_Merci de préciser l'écart d'heures légales par rapport à UTC." promptTitle="Information" prompt="Si Heure UTC est choisie à NON, alors préciser l'heure officielle du fuseau/pays choisi:_x000d_-8 pour USA cote Ouest UTC-8_x000d_+1 pour la France UTC+1_x000d_Si heure UTC est choisie à OUI alors laisser le champ &quot;Fuseau UTC±/H&quot; vide." xr:uid="{00000000-0002-0000-0000-000007000000}">
          <x14:formula1>
            <xm:f>IF(Calcul!BD9="NON",COUNTA($D$10)&lt;&gt;0,COUNTA($D$10)=0)</xm:f>
          </x14:formula1>
          <xm:sqref>D10</xm:sqref>
        </x14:dataValidation>
        <x14:dataValidation type="custom" errorStyle="warning" showInputMessage="1" showErrorMessage="1" errorTitle="Attention" error="Vous avez chiosi UTC = NON._x000d_Merci de préciser l'écart d'heures légales par rapport à UTC." xr:uid="{00000000-0002-0000-0000-000008000000}">
          <x14:formula1>
            <xm:f>IF(Calcul!BD9="NON",COUNTA($G$10)&lt;&gt;0,COUNTA($G$10)=0)</xm:f>
          </x14:formula1>
          <xm:sqref>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autoPageBreaks="0"/>
  </sheetPr>
  <dimension ref="A1:AT756"/>
  <sheetViews>
    <sheetView workbookViewId="0">
      <selection activeCell="F7" sqref="F7"/>
    </sheetView>
  </sheetViews>
  <sheetFormatPr baseColWidth="10" defaultColWidth="11.5" defaultRowHeight="11"/>
  <cols>
    <col min="1" max="1" width="11.5" style="1"/>
    <col min="2" max="5" width="3.6640625" style="1" customWidth="1"/>
    <col min="6" max="6" width="7" style="1" customWidth="1"/>
    <col min="7" max="7" width="4" style="2" customWidth="1"/>
    <col min="8" max="11" width="5.83203125" style="1" customWidth="1"/>
    <col min="12" max="12" width="6.83203125" style="1" customWidth="1"/>
    <col min="13" max="13" width="1.6640625" style="1" customWidth="1"/>
    <col min="14" max="14" width="5.33203125" style="1" customWidth="1"/>
    <col min="15" max="17" width="8.83203125" style="1" customWidth="1"/>
    <col min="18" max="19" width="6.1640625" style="2" customWidth="1"/>
    <col min="20" max="20" width="10.33203125" style="2" customWidth="1"/>
    <col min="21" max="21" width="5.5" style="2" customWidth="1"/>
    <col min="22" max="22" width="5" style="2" customWidth="1"/>
    <col min="23" max="23" width="5.5" style="2" customWidth="1"/>
    <col min="24" max="24" width="5" style="2" customWidth="1"/>
    <col min="25" max="25" width="7.5" style="17" customWidth="1"/>
    <col min="26" max="27" width="7.5" style="2" customWidth="1"/>
    <col min="28" max="28" width="6.6640625" style="2" customWidth="1"/>
    <col min="29" max="29" width="6" style="5" customWidth="1"/>
    <col min="30" max="30" width="5.5" style="1" customWidth="1"/>
    <col min="31" max="34" width="4.83203125" style="1" customWidth="1"/>
    <col min="35" max="36" width="6.5" style="1" customWidth="1"/>
    <col min="37" max="40" width="4.83203125" style="1" customWidth="1"/>
    <col min="41" max="41" width="6.83203125" style="1" customWidth="1"/>
    <col min="42" max="42" width="6.6640625" style="1" customWidth="1"/>
    <col min="43" max="46" width="4.83203125" style="1" customWidth="1"/>
    <col min="47" max="16384" width="11.5" style="1"/>
  </cols>
  <sheetData>
    <row r="1" spans="1:46" ht="13">
      <c r="F1" s="14"/>
      <c r="H1" s="91" t="s">
        <v>63</v>
      </c>
      <c r="AH1" s="6"/>
      <c r="AN1" s="6"/>
      <c r="AT1" s="6"/>
    </row>
    <row r="2" spans="1:46" ht="12" customHeight="1">
      <c r="A2" s="85" t="s">
        <v>30</v>
      </c>
      <c r="B2" s="86">
        <f>Paramètres!$D$5</f>
        <v>45</v>
      </c>
      <c r="C2" s="86">
        <f>Paramètres!$E$5</f>
        <v>10</v>
      </c>
      <c r="D2" s="86">
        <f>Paramètres!$F$5</f>
        <v>55.7</v>
      </c>
      <c r="E2" s="87" t="str">
        <f>Paramètres!$G$5</f>
        <v>N</v>
      </c>
      <c r="I2" s="14"/>
      <c r="K2" s="14"/>
      <c r="L2" s="14"/>
      <c r="M2" s="14"/>
      <c r="N2" s="8" t="s">
        <v>59</v>
      </c>
      <c r="O2" s="71">
        <f>IF($E$2="N",(ABS($B$2)+($C$2+$D$2/60)/60),-(ABS($B$2)+($C$2+$D$2/60)/60))</f>
        <v>45.182138888888886</v>
      </c>
      <c r="P2" s="20"/>
      <c r="Q2" s="20"/>
      <c r="R2" s="15"/>
      <c r="AH2" s="6"/>
      <c r="AN2" s="6"/>
      <c r="AT2" s="6"/>
    </row>
    <row r="3" spans="1:46" ht="12" customHeight="1">
      <c r="A3" s="88" t="s">
        <v>4</v>
      </c>
      <c r="B3" s="89">
        <f>Paramètres!$D$6</f>
        <v>0</v>
      </c>
      <c r="C3" s="89">
        <f>Paramètres!$E$6</f>
        <v>43</v>
      </c>
      <c r="D3" s="89">
        <f>Paramètres!$F$6</f>
        <v>20</v>
      </c>
      <c r="E3" s="90" t="str">
        <f>Paramètres!$G$6</f>
        <v>E</v>
      </c>
      <c r="N3" s="1" t="s">
        <v>60</v>
      </c>
      <c r="O3" s="72">
        <f>IF($E$3="W",$B$3+($C$3+$D$3/60)/60,-($B$3+($C$3+$D$3/60)/60))</f>
        <v>-0.72222222222222221</v>
      </c>
      <c r="AH3" s="6"/>
      <c r="AN3" s="6"/>
      <c r="AT3" s="6"/>
    </row>
    <row r="4" spans="1:46" ht="15.75" customHeight="1">
      <c r="F4" s="14"/>
      <c r="G4" s="3"/>
      <c r="H4" s="12"/>
      <c r="I4" s="12"/>
      <c r="J4" s="12"/>
      <c r="K4" s="13"/>
      <c r="L4" s="64" t="s">
        <v>49</v>
      </c>
      <c r="M4" s="65" t="s">
        <v>19</v>
      </c>
      <c r="N4" s="66" t="s">
        <v>50</v>
      </c>
      <c r="O4" s="67" t="s">
        <v>25</v>
      </c>
      <c r="P4" s="68" t="s">
        <v>27</v>
      </c>
      <c r="Q4" s="69"/>
      <c r="R4" s="57" t="s">
        <v>28</v>
      </c>
      <c r="S4" s="59" t="s">
        <v>20</v>
      </c>
      <c r="T4" s="70" t="s">
        <v>7</v>
      </c>
      <c r="U4" s="57"/>
      <c r="V4" s="63"/>
      <c r="W4" s="63"/>
      <c r="X4" s="63" t="s">
        <v>43</v>
      </c>
      <c r="Y4" s="40" t="s">
        <v>48</v>
      </c>
      <c r="Z4" s="63"/>
      <c r="AA4" s="63"/>
      <c r="AB4" s="59"/>
      <c r="AC4" s="73"/>
      <c r="AD4" s="74"/>
      <c r="AE4" s="63" t="s">
        <v>10</v>
      </c>
      <c r="AF4" s="74"/>
      <c r="AG4" s="74"/>
      <c r="AH4" s="75"/>
      <c r="AI4" s="76"/>
      <c r="AJ4" s="77" t="s">
        <v>9</v>
      </c>
      <c r="AK4" s="74"/>
      <c r="AL4" s="74"/>
      <c r="AM4" s="74"/>
      <c r="AN4" s="75"/>
      <c r="AO4" s="76"/>
      <c r="AP4" s="77" t="s">
        <v>24</v>
      </c>
      <c r="AQ4" s="74"/>
      <c r="AR4" s="74"/>
      <c r="AS4" s="74"/>
      <c r="AT4" s="75"/>
    </row>
    <row r="5" spans="1:46" s="11" customFormat="1" ht="24">
      <c r="F5" s="83" t="s">
        <v>31</v>
      </c>
      <c r="G5" s="38" t="s">
        <v>29</v>
      </c>
      <c r="H5" s="39" t="s">
        <v>0</v>
      </c>
      <c r="I5" s="40" t="s">
        <v>1</v>
      </c>
      <c r="J5" s="40" t="s">
        <v>2</v>
      </c>
      <c r="K5" s="40" t="s">
        <v>3</v>
      </c>
      <c r="L5" s="41" t="s">
        <v>15</v>
      </c>
      <c r="M5" s="42" t="s">
        <v>21</v>
      </c>
      <c r="N5" s="43" t="s">
        <v>16</v>
      </c>
      <c r="O5" s="44" t="s">
        <v>17</v>
      </c>
      <c r="P5" s="45" t="s">
        <v>54</v>
      </c>
      <c r="Q5" s="46" t="s">
        <v>55</v>
      </c>
      <c r="R5" s="47" t="s">
        <v>46</v>
      </c>
      <c r="S5" s="48" t="s">
        <v>47</v>
      </c>
      <c r="T5" s="49" t="s">
        <v>18</v>
      </c>
      <c r="U5" s="50" t="s">
        <v>2</v>
      </c>
      <c r="V5" s="50" t="s">
        <v>1</v>
      </c>
      <c r="W5" s="50" t="s">
        <v>2</v>
      </c>
      <c r="X5" s="50" t="s">
        <v>1</v>
      </c>
      <c r="Y5" s="39" t="s">
        <v>43</v>
      </c>
      <c r="Z5" s="78" t="s">
        <v>20</v>
      </c>
      <c r="AA5" s="40" t="s">
        <v>39</v>
      </c>
      <c r="AB5" s="40" t="s">
        <v>40</v>
      </c>
      <c r="AC5" s="51" t="s">
        <v>34</v>
      </c>
      <c r="AD5" s="52" t="s">
        <v>44</v>
      </c>
      <c r="AE5" s="40" t="s">
        <v>23</v>
      </c>
      <c r="AF5" s="53" t="s">
        <v>22</v>
      </c>
      <c r="AG5" s="40" t="s">
        <v>23</v>
      </c>
      <c r="AH5" s="40" t="s">
        <v>22</v>
      </c>
      <c r="AI5" s="51" t="s">
        <v>35</v>
      </c>
      <c r="AJ5" s="48" t="s">
        <v>45</v>
      </c>
      <c r="AK5" s="40" t="s">
        <v>23</v>
      </c>
      <c r="AL5" s="53" t="s">
        <v>22</v>
      </c>
      <c r="AM5" s="40" t="s">
        <v>23</v>
      </c>
      <c r="AN5" s="40" t="s">
        <v>22</v>
      </c>
      <c r="AO5" s="51" t="s">
        <v>36</v>
      </c>
      <c r="AP5" s="48" t="s">
        <v>37</v>
      </c>
      <c r="AQ5" s="40" t="s">
        <v>26</v>
      </c>
      <c r="AR5" s="53" t="s">
        <v>22</v>
      </c>
      <c r="AS5" s="40" t="s">
        <v>26</v>
      </c>
      <c r="AT5" s="53" t="s">
        <v>22</v>
      </c>
    </row>
    <row r="6" spans="1:46" s="2" customFormat="1" ht="12">
      <c r="F6" s="84"/>
      <c r="G6" s="54"/>
      <c r="H6" s="55" t="s">
        <v>5</v>
      </c>
      <c r="I6" s="56" t="s">
        <v>5</v>
      </c>
      <c r="J6" s="56" t="s">
        <v>5</v>
      </c>
      <c r="K6" s="56" t="s">
        <v>5</v>
      </c>
      <c r="L6" s="55" t="s">
        <v>6</v>
      </c>
      <c r="M6" s="57"/>
      <c r="N6" s="54" t="s">
        <v>11</v>
      </c>
      <c r="O6" s="58" t="s">
        <v>5</v>
      </c>
      <c r="P6" s="56" t="s">
        <v>53</v>
      </c>
      <c r="Q6" s="56" t="s">
        <v>52</v>
      </c>
      <c r="R6" s="55" t="s">
        <v>5</v>
      </c>
      <c r="S6" s="59" t="s">
        <v>8</v>
      </c>
      <c r="T6" s="56" t="s">
        <v>8</v>
      </c>
      <c r="U6" s="60" t="s">
        <v>32</v>
      </c>
      <c r="V6" s="61" t="s">
        <v>33</v>
      </c>
      <c r="W6" s="60" t="s">
        <v>32</v>
      </c>
      <c r="X6" s="62" t="s">
        <v>33</v>
      </c>
      <c r="Y6" s="79" t="s">
        <v>42</v>
      </c>
      <c r="Z6" s="80" t="s">
        <v>41</v>
      </c>
      <c r="AA6" s="63" t="s">
        <v>12</v>
      </c>
      <c r="AB6" s="63" t="s">
        <v>5</v>
      </c>
      <c r="AC6" s="57" t="s">
        <v>5</v>
      </c>
      <c r="AD6" s="63" t="s">
        <v>38</v>
      </c>
      <c r="AE6" s="55" t="s">
        <v>32</v>
      </c>
      <c r="AF6" s="56" t="s">
        <v>33</v>
      </c>
      <c r="AG6" s="55" t="s">
        <v>32</v>
      </c>
      <c r="AH6" s="59" t="s">
        <v>41</v>
      </c>
      <c r="AI6" s="57" t="s">
        <v>13</v>
      </c>
      <c r="AJ6" s="63" t="s">
        <v>8</v>
      </c>
      <c r="AK6" s="55" t="s">
        <v>32</v>
      </c>
      <c r="AL6" s="56" t="s">
        <v>33</v>
      </c>
      <c r="AM6" s="55" t="s">
        <v>32</v>
      </c>
      <c r="AN6" s="59" t="s">
        <v>41</v>
      </c>
      <c r="AO6" s="63" t="s">
        <v>14</v>
      </c>
      <c r="AP6" s="63" t="s">
        <v>8</v>
      </c>
      <c r="AQ6" s="55" t="s">
        <v>32</v>
      </c>
      <c r="AR6" s="56" t="s">
        <v>33</v>
      </c>
      <c r="AS6" s="55" t="s">
        <v>32</v>
      </c>
      <c r="AT6" s="59" t="s">
        <v>41</v>
      </c>
    </row>
    <row r="7" spans="1:46" s="2" customFormat="1">
      <c r="F7" s="37" t="e">
        <f>Paramètres!#REF!</f>
        <v>#REF!</v>
      </c>
      <c r="G7" s="36" t="e">
        <f>TRUNC(MONTH($F7)*275/9)-TRUNC((MONTH($F7)+9)/12)*(1+TRUNC((YEAR($F7)-4*TRUNC(YEAR($F7)/4)+2)/3))+DAY($F7)-30</f>
        <v>#REF!</v>
      </c>
      <c r="H7" s="23" t="e">
        <f>MOD(357+0.9856*$G7,360)</f>
        <v>#REF!</v>
      </c>
      <c r="I7" s="24" t="e">
        <f>1.914*SIN(PI()/180*$H7)+0.02*SIN(PI()/180*2*$H7)</f>
        <v>#REF!</v>
      </c>
      <c r="J7" s="24" t="e">
        <f>MOD(280+$I7+0.9856*$G7,360)</f>
        <v>#REF!</v>
      </c>
      <c r="K7" s="24" t="e">
        <f>-2.466*SIN(PI()/180*2*$J7)+0.053*SIN(PI()/180*4*$J7)</f>
        <v>#REF!</v>
      </c>
      <c r="L7" s="28" t="e">
        <f>($I7+$K7)*4</f>
        <v>#REF!</v>
      </c>
      <c r="M7" s="27" t="e">
        <f>IF($L7&lt;0,"-","+")</f>
        <v>#REF!</v>
      </c>
      <c r="N7" s="4" t="e">
        <f>ABS($L7)/24</f>
        <v>#REF!</v>
      </c>
      <c r="O7" s="81" t="e">
        <f>ASIN(0.3978*SIN(PI()/180*$J7))*180/PI()</f>
        <v>#REF!</v>
      </c>
      <c r="P7" s="82" t="e">
        <f>(12+$L7/60+$O$3*4/60+0)/24</f>
        <v>#REF!</v>
      </c>
      <c r="Q7" s="9" t="e">
        <f>90-$O$2+$O7</f>
        <v>#REF!</v>
      </c>
      <c r="R7" s="23" t="e">
        <f>ACOS((-0.01454-SIN(PI()/180*$O7)*SIN(PI()/180*$O$2))/(COS(PI()/180*$O7)*COS(PI()/180*$O$2)))*180/PI()</f>
        <v>#REF!</v>
      </c>
      <c r="S7" s="29" t="e">
        <f>$R7/15</f>
        <v>#REF!</v>
      </c>
      <c r="T7" s="24" t="e">
        <f>2*$S7</f>
        <v>#REF!</v>
      </c>
      <c r="U7" s="23" t="e">
        <f>12-$S7</f>
        <v>#REF!</v>
      </c>
      <c r="V7" s="24" t="e">
        <f>12+$S7</f>
        <v>#REF!</v>
      </c>
      <c r="W7" s="25" t="e">
        <f>(12-$S7)/24</f>
        <v>#REF!</v>
      </c>
      <c r="X7" s="25" t="e">
        <f>(12+$S7)/24</f>
        <v>#REF!</v>
      </c>
      <c r="Y7" s="4" t="e">
        <f>(TRUNC($U7+$L7/60+$O$3*4/60+0)+ROUND((($U7+$L7/60+$O$3*4/60+0)-TRUNC($U7+$L7/60+$O$3*4/60+0))*60,0)/60)/24</f>
        <v>#REF!</v>
      </c>
      <c r="Z7" s="4" t="e">
        <f>(TRUNC($V7+$L7/60+$O$3*4/60+0)+ROUND((($V7+$L7/60+$O$3*4/60+0)-TRUNC($V7+$L7/60+$O$3*4/60+0))*60,0)/60)/24</f>
        <v>#REF!</v>
      </c>
      <c r="AA7" s="9" t="e">
        <f>ACOS((-0.01454*SIN(PI()/180*$O$2)-SIN(PI()/180*$O7))/COS(PI()/180*$O$2))*180/PI()</f>
        <v>#REF!</v>
      </c>
      <c r="AB7" s="10" t="e">
        <f>ACOS(SIN(PI()/180*$O$2)/COS(PI()/180*$O7))*180/PI()</f>
        <v>#REF!</v>
      </c>
      <c r="AC7" s="22" t="e">
        <f>ACOS((-0.105-SIN(PI()/180*$O7)*SIN(PI()/180*$O$2))/(COS(PI()/180*$O7)*COS(PI()/180*$O$2)))*180/PI()</f>
        <v>#REF!</v>
      </c>
      <c r="AD7" s="22" t="e">
        <f>$AC7/15</f>
        <v>#REF!</v>
      </c>
      <c r="AE7" s="26" t="e">
        <f>(12-$AD7)/24</f>
        <v>#REF!</v>
      </c>
      <c r="AF7" s="26" t="e">
        <f>(12+$AD7)/24</f>
        <v>#REF!</v>
      </c>
      <c r="AG7" s="7" t="e">
        <f>(12-$AD7+$L7/60+$O$3*4/60+0)/24</f>
        <v>#REF!</v>
      </c>
      <c r="AH7" s="4" t="e">
        <f>(12+$AD7+$L7/60+$O$3*4/60+0)/24</f>
        <v>#REF!</v>
      </c>
      <c r="AI7" s="22" t="e">
        <f>ACOS((-0.208-SIN(PI()/180*$O7)*SIN(PI()/180*$O$2))/(COS(PI()/180*$O7)*COS(PI()/180*$O$2)))*180/PI()</f>
        <v>#REF!</v>
      </c>
      <c r="AJ7" s="22" t="e">
        <f>$AI7/15</f>
        <v>#REF!</v>
      </c>
      <c r="AK7" s="26" t="e">
        <f>(12-$AJ7)/24</f>
        <v>#REF!</v>
      </c>
      <c r="AL7" s="26" t="e">
        <f>(12+$AJ7)/24</f>
        <v>#REF!</v>
      </c>
      <c r="AM7" s="7" t="e">
        <f>(12-$AJ7+$L7/60+$O$3*4/60+0)/24</f>
        <v>#REF!</v>
      </c>
      <c r="AN7" s="4" t="e">
        <f>(12+$AJ7+$L7/60+$O$3*4/60+0)/24</f>
        <v>#REF!</v>
      </c>
      <c r="AO7" s="22" t="e">
        <f>ACOS((-0.309-SIN(PI()/180*$O7)*SIN(PI()/180*$O$2))/(COS(PI()/180*$O7)*COS(PI()/180*$O$2)))*180/PI()</f>
        <v>#REF!</v>
      </c>
      <c r="AP7" s="22" t="e">
        <f>$AO7/15</f>
        <v>#REF!</v>
      </c>
      <c r="AQ7" s="26" t="e">
        <f>(12-$AP7)/24</f>
        <v>#REF!</v>
      </c>
      <c r="AR7" s="26" t="e">
        <f>(12+$AP7)/24</f>
        <v>#REF!</v>
      </c>
      <c r="AS7" s="7" t="e">
        <f>(12-$AP7+$L7/60+$O$3*4/60+0)/24</f>
        <v>#REF!</v>
      </c>
      <c r="AT7" s="4" t="e">
        <f>(12+$AP7+$L7/60+$O$3*4/60+0)/24</f>
        <v>#REF!</v>
      </c>
    </row>
    <row r="8" spans="1:46" s="14" customFormat="1">
      <c r="F8" s="37"/>
      <c r="G8" s="31"/>
      <c r="H8" s="22"/>
      <c r="I8" s="22"/>
      <c r="J8" s="22"/>
      <c r="K8" s="22"/>
      <c r="L8" s="32"/>
      <c r="M8" s="33"/>
      <c r="N8" s="7"/>
      <c r="O8" s="10"/>
      <c r="P8" s="21"/>
      <c r="Q8" s="10"/>
      <c r="R8" s="22"/>
      <c r="S8" s="22"/>
      <c r="T8" s="22"/>
      <c r="U8" s="22"/>
      <c r="V8" s="22"/>
      <c r="W8" s="26"/>
      <c r="X8" s="26"/>
      <c r="Y8" s="7"/>
      <c r="Z8" s="7"/>
      <c r="AA8" s="10"/>
      <c r="AB8" s="10"/>
      <c r="AC8" s="22"/>
      <c r="AD8" s="22"/>
      <c r="AE8" s="26"/>
      <c r="AF8" s="26"/>
      <c r="AG8" s="7"/>
      <c r="AH8" s="7"/>
      <c r="AI8" s="22"/>
      <c r="AJ8" s="22"/>
      <c r="AK8" s="26"/>
      <c r="AL8" s="26"/>
      <c r="AM8" s="7"/>
      <c r="AN8" s="7"/>
      <c r="AO8" s="22"/>
      <c r="AP8" s="22"/>
      <c r="AQ8" s="26"/>
      <c r="AR8" s="26"/>
      <c r="AS8" s="7"/>
      <c r="AT8" s="7"/>
    </row>
    <row r="9" spans="1:46" s="14" customFormat="1">
      <c r="F9" s="37"/>
      <c r="G9" s="31"/>
      <c r="H9" s="22"/>
      <c r="I9" s="22"/>
      <c r="J9" s="22"/>
      <c r="K9" s="22"/>
      <c r="L9" s="32"/>
      <c r="M9" s="33"/>
      <c r="N9" s="7"/>
      <c r="O9" s="10"/>
      <c r="P9" s="21"/>
      <c r="Q9" s="10"/>
      <c r="R9" s="22"/>
      <c r="S9" s="22"/>
      <c r="T9" s="22"/>
      <c r="U9" s="22"/>
      <c r="V9" s="22"/>
      <c r="W9" s="26"/>
      <c r="X9" s="26"/>
      <c r="Y9" s="7"/>
      <c r="Z9" s="7"/>
      <c r="AA9" s="10"/>
      <c r="AB9" s="10"/>
      <c r="AC9" s="22"/>
      <c r="AD9" s="22"/>
      <c r="AE9" s="26"/>
      <c r="AF9" s="26"/>
      <c r="AG9" s="7"/>
      <c r="AH9" s="7"/>
      <c r="AI9" s="22"/>
      <c r="AJ9" s="22"/>
      <c r="AK9" s="26"/>
      <c r="AL9" s="26"/>
      <c r="AM9" s="7"/>
      <c r="AN9" s="7"/>
      <c r="AO9" s="22"/>
      <c r="AP9" s="22"/>
      <c r="AQ9" s="26"/>
      <c r="AR9" s="26"/>
      <c r="AS9" s="7"/>
      <c r="AT9" s="7"/>
    </row>
    <row r="10" spans="1:46" s="14" customFormat="1">
      <c r="F10" s="37"/>
      <c r="G10" s="31"/>
      <c r="H10" s="22"/>
      <c r="I10" s="22"/>
      <c r="J10" s="22"/>
      <c r="K10" s="22"/>
      <c r="L10" s="32"/>
      <c r="M10" s="33"/>
      <c r="N10" s="7"/>
      <c r="O10" s="10"/>
      <c r="P10" s="21"/>
      <c r="Q10" s="10"/>
      <c r="R10" s="22"/>
      <c r="S10" s="22"/>
      <c r="T10" s="22"/>
      <c r="U10" s="22"/>
      <c r="V10" s="22"/>
      <c r="W10" s="26"/>
      <c r="X10" s="26"/>
      <c r="Y10" s="7"/>
      <c r="Z10" s="7"/>
      <c r="AA10" s="10"/>
      <c r="AB10" s="10"/>
      <c r="AC10" s="22"/>
      <c r="AD10" s="22"/>
      <c r="AE10" s="26"/>
      <c r="AF10" s="26"/>
      <c r="AG10" s="7"/>
      <c r="AH10" s="7"/>
      <c r="AI10" s="22"/>
      <c r="AJ10" s="22"/>
      <c r="AK10" s="26"/>
      <c r="AL10" s="26"/>
      <c r="AM10" s="7"/>
      <c r="AN10" s="7"/>
      <c r="AO10" s="22"/>
      <c r="AP10" s="22"/>
      <c r="AQ10" s="26"/>
      <c r="AR10" s="26"/>
      <c r="AS10" s="7"/>
      <c r="AT10" s="7"/>
    </row>
    <row r="11" spans="1:46" s="14" customFormat="1">
      <c r="F11" s="37"/>
      <c r="G11" s="31"/>
      <c r="H11" s="22"/>
      <c r="I11" s="22"/>
      <c r="J11" s="22"/>
      <c r="K11" s="22"/>
      <c r="L11" s="32"/>
      <c r="M11" s="33"/>
      <c r="N11" s="7"/>
      <c r="O11" s="10"/>
      <c r="P11" s="21"/>
      <c r="Q11" s="10"/>
      <c r="R11" s="22"/>
      <c r="S11" s="22"/>
      <c r="T11" s="22"/>
      <c r="U11" s="22"/>
      <c r="V11" s="22"/>
      <c r="W11" s="26"/>
      <c r="X11" s="26"/>
      <c r="Y11" s="7"/>
      <c r="Z11" s="7"/>
      <c r="AA11" s="10"/>
      <c r="AB11" s="10"/>
      <c r="AC11" s="22"/>
      <c r="AD11" s="22"/>
      <c r="AE11" s="26"/>
      <c r="AF11" s="26"/>
      <c r="AG11" s="7"/>
      <c r="AH11" s="7"/>
      <c r="AI11" s="22"/>
      <c r="AJ11" s="22"/>
      <c r="AK11" s="26"/>
      <c r="AL11" s="26"/>
      <c r="AM11" s="7"/>
      <c r="AN11" s="7"/>
      <c r="AO11" s="22"/>
      <c r="AP11" s="22"/>
      <c r="AQ11" s="26"/>
      <c r="AR11" s="26"/>
      <c r="AS11" s="7"/>
      <c r="AT11" s="7"/>
    </row>
    <row r="12" spans="1:46" s="14" customFormat="1">
      <c r="F12" s="37"/>
      <c r="G12" s="31"/>
      <c r="H12" s="22"/>
      <c r="I12" s="22"/>
      <c r="J12" s="22"/>
      <c r="K12" s="22"/>
      <c r="L12" s="32"/>
      <c r="M12" s="33"/>
      <c r="N12" s="7"/>
      <c r="O12" s="10"/>
      <c r="P12" s="21"/>
      <c r="Q12" s="10"/>
      <c r="R12" s="22"/>
      <c r="S12" s="22"/>
      <c r="T12" s="22"/>
      <c r="U12" s="22"/>
      <c r="V12" s="22"/>
      <c r="W12" s="26"/>
      <c r="X12" s="26"/>
      <c r="Y12" s="7"/>
      <c r="Z12" s="7"/>
      <c r="AA12" s="10"/>
      <c r="AB12" s="10"/>
      <c r="AC12" s="22"/>
      <c r="AD12" s="22"/>
      <c r="AE12" s="26"/>
      <c r="AF12" s="26"/>
      <c r="AG12" s="7"/>
      <c r="AH12" s="7"/>
      <c r="AI12" s="22"/>
      <c r="AJ12" s="22"/>
      <c r="AK12" s="26"/>
      <c r="AL12" s="26"/>
      <c r="AM12" s="7"/>
      <c r="AN12" s="7"/>
      <c r="AO12" s="22"/>
      <c r="AP12" s="22"/>
      <c r="AQ12" s="26"/>
      <c r="AR12" s="26"/>
      <c r="AS12" s="7"/>
      <c r="AT12" s="7"/>
    </row>
    <row r="13" spans="1:46" s="14" customFormat="1">
      <c r="F13" s="37"/>
      <c r="G13" s="31"/>
      <c r="H13" s="22"/>
      <c r="I13" s="22"/>
      <c r="J13" s="22"/>
      <c r="K13" s="22"/>
      <c r="L13" s="32"/>
      <c r="M13" s="33"/>
      <c r="N13" s="7"/>
      <c r="O13" s="10"/>
      <c r="P13" s="21"/>
      <c r="Q13" s="10"/>
      <c r="R13" s="22"/>
      <c r="S13" s="22"/>
      <c r="T13" s="22"/>
      <c r="U13" s="22"/>
      <c r="V13" s="22"/>
      <c r="W13" s="26"/>
      <c r="X13" s="26"/>
      <c r="Y13" s="7"/>
      <c r="Z13" s="7"/>
      <c r="AA13" s="10"/>
      <c r="AB13" s="10"/>
      <c r="AC13" s="22"/>
      <c r="AD13" s="22"/>
      <c r="AE13" s="26"/>
      <c r="AF13" s="26"/>
      <c r="AG13" s="7"/>
      <c r="AH13" s="7"/>
      <c r="AI13" s="22"/>
      <c r="AJ13" s="22"/>
      <c r="AK13" s="26"/>
      <c r="AL13" s="26"/>
      <c r="AM13" s="7"/>
      <c r="AN13" s="7"/>
      <c r="AO13" s="22"/>
      <c r="AP13" s="22"/>
      <c r="AQ13" s="26"/>
      <c r="AR13" s="26"/>
      <c r="AS13" s="7"/>
      <c r="AT13" s="7"/>
    </row>
    <row r="14" spans="1:46" s="14" customFormat="1">
      <c r="F14" s="37"/>
      <c r="G14" s="31"/>
      <c r="H14" s="22"/>
      <c r="I14" s="22"/>
      <c r="J14" s="22"/>
      <c r="K14" s="22"/>
      <c r="L14" s="32"/>
      <c r="M14" s="33"/>
      <c r="N14" s="7"/>
      <c r="O14" s="10"/>
      <c r="P14" s="21"/>
      <c r="Q14" s="10"/>
      <c r="R14" s="22"/>
      <c r="S14" s="22"/>
      <c r="T14" s="22"/>
      <c r="U14" s="22"/>
      <c r="V14" s="22"/>
      <c r="W14" s="26"/>
      <c r="X14" s="26"/>
      <c r="Y14" s="7"/>
      <c r="Z14" s="7"/>
      <c r="AA14" s="10"/>
      <c r="AB14" s="10"/>
      <c r="AC14" s="22"/>
      <c r="AD14" s="22"/>
      <c r="AE14" s="26"/>
      <c r="AF14" s="26"/>
      <c r="AG14" s="7"/>
      <c r="AH14" s="7"/>
      <c r="AI14" s="22"/>
      <c r="AJ14" s="22"/>
      <c r="AK14" s="26"/>
      <c r="AL14" s="26"/>
      <c r="AM14" s="7"/>
      <c r="AN14" s="7"/>
      <c r="AO14" s="22"/>
      <c r="AP14" s="22"/>
      <c r="AQ14" s="26"/>
      <c r="AR14" s="26"/>
      <c r="AS14" s="7"/>
      <c r="AT14" s="7"/>
    </row>
    <row r="15" spans="1:46" s="14" customFormat="1">
      <c r="F15" s="37"/>
      <c r="G15" s="31"/>
      <c r="H15" s="22"/>
      <c r="I15" s="22"/>
      <c r="J15" s="22"/>
      <c r="K15" s="22"/>
      <c r="L15" s="32"/>
      <c r="M15" s="33"/>
      <c r="N15" s="7"/>
      <c r="O15" s="10"/>
      <c r="P15" s="21"/>
      <c r="Q15" s="10"/>
      <c r="R15" s="22"/>
      <c r="S15" s="22"/>
      <c r="T15" s="22"/>
      <c r="U15" s="22"/>
      <c r="V15" s="22"/>
      <c r="W15" s="26"/>
      <c r="X15" s="26"/>
      <c r="Y15" s="7"/>
      <c r="Z15" s="7"/>
      <c r="AA15" s="10"/>
      <c r="AB15" s="10"/>
      <c r="AC15" s="22"/>
      <c r="AD15" s="22"/>
      <c r="AE15" s="26"/>
      <c r="AF15" s="26"/>
      <c r="AG15" s="7"/>
      <c r="AH15" s="7"/>
      <c r="AI15" s="22"/>
      <c r="AJ15" s="22"/>
      <c r="AK15" s="26"/>
      <c r="AL15" s="26"/>
      <c r="AM15" s="7"/>
      <c r="AN15" s="7"/>
      <c r="AO15" s="22"/>
      <c r="AP15" s="22"/>
      <c r="AQ15" s="26"/>
      <c r="AR15" s="26"/>
      <c r="AS15" s="7"/>
      <c r="AT15" s="7"/>
    </row>
    <row r="16" spans="1:46" s="14" customFormat="1">
      <c r="F16" s="37"/>
      <c r="G16" s="31"/>
      <c r="H16" s="22"/>
      <c r="I16" s="22"/>
      <c r="J16" s="22"/>
      <c r="K16" s="22"/>
      <c r="L16" s="32"/>
      <c r="M16" s="33"/>
      <c r="N16" s="7"/>
      <c r="O16" s="10"/>
      <c r="P16" s="21"/>
      <c r="Q16" s="10"/>
      <c r="R16" s="22"/>
      <c r="S16" s="22"/>
      <c r="T16" s="22"/>
      <c r="U16" s="22"/>
      <c r="V16" s="22"/>
      <c r="W16" s="26"/>
      <c r="X16" s="26"/>
      <c r="Y16" s="7"/>
      <c r="Z16" s="7"/>
      <c r="AA16" s="10"/>
      <c r="AB16" s="10"/>
      <c r="AC16" s="22"/>
      <c r="AD16" s="22"/>
      <c r="AE16" s="26"/>
      <c r="AF16" s="26"/>
      <c r="AG16" s="7"/>
      <c r="AH16" s="7"/>
      <c r="AI16" s="22"/>
      <c r="AJ16" s="22"/>
      <c r="AK16" s="26"/>
      <c r="AL16" s="26"/>
      <c r="AM16" s="7"/>
      <c r="AN16" s="7"/>
      <c r="AO16" s="22"/>
      <c r="AP16" s="22"/>
      <c r="AQ16" s="26"/>
      <c r="AR16" s="26"/>
      <c r="AS16" s="7"/>
      <c r="AT16" s="7"/>
    </row>
    <row r="17" spans="6:46" s="14" customFormat="1">
      <c r="F17" s="37"/>
      <c r="G17" s="31"/>
      <c r="H17" s="22"/>
      <c r="I17" s="22"/>
      <c r="J17" s="22"/>
      <c r="K17" s="22"/>
      <c r="L17" s="32"/>
      <c r="M17" s="33"/>
      <c r="N17" s="7"/>
      <c r="O17" s="10"/>
      <c r="P17" s="21"/>
      <c r="Q17" s="10"/>
      <c r="R17" s="22"/>
      <c r="S17" s="22"/>
      <c r="T17" s="22"/>
      <c r="U17" s="22"/>
      <c r="V17" s="22"/>
      <c r="W17" s="26"/>
      <c r="X17" s="26"/>
      <c r="Y17" s="7"/>
      <c r="Z17" s="7"/>
      <c r="AA17" s="10"/>
      <c r="AB17" s="10"/>
      <c r="AC17" s="22"/>
      <c r="AD17" s="22"/>
      <c r="AE17" s="26"/>
      <c r="AF17" s="26"/>
      <c r="AG17" s="7"/>
      <c r="AH17" s="7"/>
      <c r="AI17" s="22"/>
      <c r="AJ17" s="22"/>
      <c r="AK17" s="26"/>
      <c r="AL17" s="26"/>
      <c r="AM17" s="7"/>
      <c r="AN17" s="7"/>
      <c r="AO17" s="22"/>
      <c r="AP17" s="22"/>
      <c r="AQ17" s="26"/>
      <c r="AR17" s="26"/>
      <c r="AS17" s="7"/>
      <c r="AT17" s="7"/>
    </row>
    <row r="18" spans="6:46" s="14" customFormat="1">
      <c r="F18" s="37"/>
      <c r="G18" s="31"/>
      <c r="H18" s="22"/>
      <c r="I18" s="22"/>
      <c r="J18" s="22"/>
      <c r="K18" s="22"/>
      <c r="L18" s="32"/>
      <c r="M18" s="33"/>
      <c r="N18" s="7"/>
      <c r="O18" s="10"/>
      <c r="P18" s="21"/>
      <c r="Q18" s="10"/>
      <c r="R18" s="22"/>
      <c r="S18" s="22"/>
      <c r="T18" s="22"/>
      <c r="U18" s="22"/>
      <c r="V18" s="22"/>
      <c r="W18" s="26"/>
      <c r="X18" s="26"/>
      <c r="Y18" s="7"/>
      <c r="Z18" s="7"/>
      <c r="AA18" s="10"/>
      <c r="AB18" s="10"/>
      <c r="AC18" s="22"/>
      <c r="AD18" s="22"/>
      <c r="AE18" s="26"/>
      <c r="AF18" s="26"/>
      <c r="AG18" s="7"/>
      <c r="AH18" s="7"/>
      <c r="AI18" s="22"/>
      <c r="AJ18" s="22"/>
      <c r="AK18" s="26"/>
      <c r="AL18" s="26"/>
      <c r="AM18" s="7"/>
      <c r="AN18" s="7"/>
      <c r="AO18" s="22"/>
      <c r="AP18" s="22"/>
      <c r="AQ18" s="26"/>
      <c r="AR18" s="26"/>
      <c r="AS18" s="7"/>
      <c r="AT18" s="7"/>
    </row>
    <row r="19" spans="6:46" s="14" customFormat="1">
      <c r="F19" s="37"/>
      <c r="G19" s="31"/>
      <c r="H19" s="22"/>
      <c r="I19" s="22"/>
      <c r="J19" s="22"/>
      <c r="K19" s="22"/>
      <c r="L19" s="32"/>
      <c r="M19" s="33"/>
      <c r="N19" s="7"/>
      <c r="O19" s="10"/>
      <c r="P19" s="21"/>
      <c r="Q19" s="10"/>
      <c r="R19" s="22"/>
      <c r="S19" s="22"/>
      <c r="T19" s="22"/>
      <c r="U19" s="22"/>
      <c r="V19" s="22"/>
      <c r="W19" s="26"/>
      <c r="X19" s="26"/>
      <c r="Y19" s="7"/>
      <c r="Z19" s="7"/>
      <c r="AA19" s="10"/>
      <c r="AB19" s="10"/>
      <c r="AC19" s="22"/>
      <c r="AD19" s="22"/>
      <c r="AE19" s="26"/>
      <c r="AF19" s="26"/>
      <c r="AG19" s="7"/>
      <c r="AH19" s="7"/>
      <c r="AI19" s="22"/>
      <c r="AJ19" s="22"/>
      <c r="AK19" s="26"/>
      <c r="AL19" s="26"/>
      <c r="AM19" s="7"/>
      <c r="AN19" s="7"/>
      <c r="AO19" s="22"/>
      <c r="AP19" s="22"/>
      <c r="AQ19" s="26"/>
      <c r="AR19" s="26"/>
      <c r="AS19" s="7"/>
      <c r="AT19" s="7"/>
    </row>
    <row r="20" spans="6:46" s="14" customFormat="1">
      <c r="F20" s="37"/>
      <c r="G20" s="31"/>
      <c r="H20" s="22"/>
      <c r="I20" s="22"/>
      <c r="J20" s="22"/>
      <c r="K20" s="22"/>
      <c r="L20" s="32"/>
      <c r="M20" s="33"/>
      <c r="N20" s="7"/>
      <c r="O20" s="10"/>
      <c r="P20" s="21"/>
      <c r="Q20" s="10"/>
      <c r="R20" s="22"/>
      <c r="S20" s="22"/>
      <c r="T20" s="22"/>
      <c r="U20" s="22"/>
      <c r="V20" s="22"/>
      <c r="W20" s="26"/>
      <c r="X20" s="26"/>
      <c r="Y20" s="7"/>
      <c r="Z20" s="7"/>
      <c r="AA20" s="10"/>
      <c r="AB20" s="10"/>
      <c r="AC20" s="22"/>
      <c r="AD20" s="22"/>
      <c r="AE20" s="26"/>
      <c r="AF20" s="26"/>
      <c r="AG20" s="7"/>
      <c r="AH20" s="7"/>
      <c r="AI20" s="22"/>
      <c r="AJ20" s="22"/>
      <c r="AK20" s="26"/>
      <c r="AL20" s="26"/>
      <c r="AM20" s="7"/>
      <c r="AN20" s="7"/>
      <c r="AO20" s="22"/>
      <c r="AP20" s="22"/>
      <c r="AQ20" s="26"/>
      <c r="AR20" s="26"/>
      <c r="AS20" s="7"/>
      <c r="AT20" s="7"/>
    </row>
    <row r="21" spans="6:46" s="14" customFormat="1">
      <c r="F21" s="37"/>
      <c r="G21" s="31"/>
      <c r="H21" s="22"/>
      <c r="I21" s="22"/>
      <c r="J21" s="22"/>
      <c r="K21" s="22"/>
      <c r="L21" s="32"/>
      <c r="M21" s="33"/>
      <c r="N21" s="7"/>
      <c r="O21" s="10"/>
      <c r="P21" s="21"/>
      <c r="Q21" s="10"/>
      <c r="R21" s="22"/>
      <c r="S21" s="22"/>
      <c r="T21" s="22"/>
      <c r="U21" s="22"/>
      <c r="V21" s="22"/>
      <c r="W21" s="26"/>
      <c r="X21" s="26"/>
      <c r="Y21" s="7"/>
      <c r="Z21" s="7"/>
      <c r="AA21" s="10"/>
      <c r="AB21" s="10"/>
      <c r="AC21" s="22"/>
      <c r="AD21" s="22"/>
      <c r="AE21" s="26"/>
      <c r="AF21" s="26"/>
      <c r="AG21" s="7"/>
      <c r="AH21" s="7"/>
      <c r="AI21" s="22"/>
      <c r="AJ21" s="22"/>
      <c r="AK21" s="26"/>
      <c r="AL21" s="26"/>
      <c r="AM21" s="7"/>
      <c r="AN21" s="7"/>
      <c r="AO21" s="22"/>
      <c r="AP21" s="22"/>
      <c r="AQ21" s="26"/>
      <c r="AR21" s="26"/>
      <c r="AS21" s="7"/>
      <c r="AT21" s="7"/>
    </row>
    <row r="22" spans="6:46" s="14" customFormat="1">
      <c r="F22" s="37"/>
      <c r="G22" s="31"/>
      <c r="H22" s="22"/>
      <c r="I22" s="22"/>
      <c r="J22" s="22"/>
      <c r="K22" s="22"/>
      <c r="L22" s="32"/>
      <c r="M22" s="33"/>
      <c r="N22" s="7"/>
      <c r="O22" s="10"/>
      <c r="P22" s="21"/>
      <c r="Q22" s="10"/>
      <c r="R22" s="22"/>
      <c r="S22" s="22"/>
      <c r="T22" s="22"/>
      <c r="U22" s="22"/>
      <c r="V22" s="22"/>
      <c r="W22" s="26"/>
      <c r="X22" s="26"/>
      <c r="Y22" s="7"/>
      <c r="Z22" s="7"/>
      <c r="AA22" s="10"/>
      <c r="AB22" s="10"/>
      <c r="AC22" s="22"/>
      <c r="AD22" s="22"/>
      <c r="AE22" s="26"/>
      <c r="AF22" s="26"/>
      <c r="AG22" s="7"/>
      <c r="AH22" s="7"/>
      <c r="AI22" s="22"/>
      <c r="AJ22" s="22"/>
      <c r="AK22" s="26"/>
      <c r="AL22" s="26"/>
      <c r="AM22" s="7"/>
      <c r="AN22" s="7"/>
      <c r="AO22" s="22"/>
      <c r="AP22" s="22"/>
      <c r="AQ22" s="26"/>
      <c r="AR22" s="26"/>
      <c r="AS22" s="7"/>
      <c r="AT22" s="7"/>
    </row>
    <row r="23" spans="6:46" s="14" customFormat="1">
      <c r="F23" s="37"/>
      <c r="G23" s="31"/>
      <c r="H23" s="22"/>
      <c r="I23" s="22"/>
      <c r="J23" s="22"/>
      <c r="K23" s="22"/>
      <c r="L23" s="32"/>
      <c r="M23" s="33"/>
      <c r="N23" s="7"/>
      <c r="O23" s="10"/>
      <c r="P23" s="21"/>
      <c r="Q23" s="10"/>
      <c r="R23" s="22"/>
      <c r="S23" s="22"/>
      <c r="T23" s="22"/>
      <c r="U23" s="22"/>
      <c r="V23" s="22"/>
      <c r="W23" s="26"/>
      <c r="X23" s="26"/>
      <c r="Y23" s="7"/>
      <c r="Z23" s="7"/>
      <c r="AA23" s="10"/>
      <c r="AB23" s="10"/>
      <c r="AC23" s="22"/>
      <c r="AD23" s="22"/>
      <c r="AE23" s="26"/>
      <c r="AF23" s="26"/>
      <c r="AG23" s="7"/>
      <c r="AH23" s="7"/>
      <c r="AI23" s="22"/>
      <c r="AJ23" s="22"/>
      <c r="AK23" s="26"/>
      <c r="AL23" s="26"/>
      <c r="AM23" s="7"/>
      <c r="AN23" s="7"/>
      <c r="AO23" s="22"/>
      <c r="AP23" s="22"/>
      <c r="AQ23" s="26"/>
      <c r="AR23" s="26"/>
      <c r="AS23" s="7"/>
      <c r="AT23" s="7"/>
    </row>
    <row r="24" spans="6:46" s="14" customFormat="1">
      <c r="F24" s="37"/>
      <c r="G24" s="31"/>
      <c r="H24" s="22"/>
      <c r="I24" s="22"/>
      <c r="J24" s="22"/>
      <c r="K24" s="22"/>
      <c r="L24" s="32"/>
      <c r="M24" s="33"/>
      <c r="N24" s="7"/>
      <c r="O24" s="10"/>
      <c r="P24" s="21"/>
      <c r="Q24" s="10"/>
      <c r="R24" s="22"/>
      <c r="S24" s="22"/>
      <c r="T24" s="22"/>
      <c r="U24" s="22"/>
      <c r="V24" s="22"/>
      <c r="W24" s="26"/>
      <c r="X24" s="26"/>
      <c r="Y24" s="7"/>
      <c r="Z24" s="7"/>
      <c r="AA24" s="10"/>
      <c r="AB24" s="10"/>
      <c r="AC24" s="22"/>
      <c r="AD24" s="22"/>
      <c r="AE24" s="26"/>
      <c r="AF24" s="26"/>
      <c r="AG24" s="7"/>
      <c r="AH24" s="7"/>
      <c r="AI24" s="22"/>
      <c r="AJ24" s="22"/>
      <c r="AK24" s="26"/>
      <c r="AL24" s="26"/>
      <c r="AM24" s="7"/>
      <c r="AN24" s="7"/>
      <c r="AO24" s="22"/>
      <c r="AP24" s="22"/>
      <c r="AQ24" s="26"/>
      <c r="AR24" s="26"/>
      <c r="AS24" s="7"/>
      <c r="AT24" s="7"/>
    </row>
    <row r="25" spans="6:46" s="14" customFormat="1">
      <c r="F25" s="37"/>
      <c r="G25" s="31"/>
      <c r="H25" s="22"/>
      <c r="I25" s="22"/>
      <c r="J25" s="22"/>
      <c r="K25" s="22"/>
      <c r="L25" s="32"/>
      <c r="M25" s="33"/>
      <c r="N25" s="7"/>
      <c r="O25" s="10"/>
      <c r="P25" s="21"/>
      <c r="Q25" s="10"/>
      <c r="R25" s="22"/>
      <c r="S25" s="22"/>
      <c r="T25" s="22"/>
      <c r="U25" s="22"/>
      <c r="V25" s="22"/>
      <c r="W25" s="26"/>
      <c r="X25" s="26"/>
      <c r="Y25" s="7"/>
      <c r="Z25" s="7"/>
      <c r="AA25" s="10"/>
      <c r="AB25" s="10"/>
      <c r="AC25" s="22"/>
      <c r="AD25" s="22"/>
      <c r="AE25" s="26"/>
      <c r="AF25" s="26"/>
      <c r="AG25" s="7"/>
      <c r="AH25" s="7"/>
      <c r="AI25" s="22"/>
      <c r="AJ25" s="22"/>
      <c r="AK25" s="26"/>
      <c r="AL25" s="26"/>
      <c r="AM25" s="7"/>
      <c r="AN25" s="7"/>
      <c r="AO25" s="22"/>
      <c r="AP25" s="22"/>
      <c r="AQ25" s="26"/>
      <c r="AR25" s="26"/>
      <c r="AS25" s="7"/>
      <c r="AT25" s="7"/>
    </row>
    <row r="26" spans="6:46" s="14" customFormat="1">
      <c r="F26" s="37"/>
      <c r="G26" s="31"/>
      <c r="H26" s="22"/>
      <c r="I26" s="22"/>
      <c r="J26" s="22"/>
      <c r="K26" s="22"/>
      <c r="L26" s="32"/>
      <c r="M26" s="33"/>
      <c r="N26" s="7"/>
      <c r="O26" s="10"/>
      <c r="P26" s="21"/>
      <c r="Q26" s="10"/>
      <c r="R26" s="22"/>
      <c r="S26" s="22"/>
      <c r="T26" s="22"/>
      <c r="U26" s="22"/>
      <c r="V26" s="22"/>
      <c r="W26" s="26"/>
      <c r="X26" s="26"/>
      <c r="Y26" s="7"/>
      <c r="Z26" s="7"/>
      <c r="AA26" s="10"/>
      <c r="AB26" s="10"/>
      <c r="AC26" s="22"/>
      <c r="AD26" s="22"/>
      <c r="AE26" s="26"/>
      <c r="AF26" s="26"/>
      <c r="AG26" s="7"/>
      <c r="AH26" s="7"/>
      <c r="AI26" s="22"/>
      <c r="AJ26" s="22"/>
      <c r="AK26" s="26"/>
      <c r="AL26" s="26"/>
      <c r="AM26" s="7"/>
      <c r="AN26" s="7"/>
      <c r="AO26" s="22"/>
      <c r="AP26" s="22"/>
      <c r="AQ26" s="26"/>
      <c r="AR26" s="26"/>
      <c r="AS26" s="7"/>
      <c r="AT26" s="7"/>
    </row>
    <row r="27" spans="6:46" s="14" customFormat="1">
      <c r="F27" s="37"/>
      <c r="G27" s="31"/>
      <c r="H27" s="22"/>
      <c r="I27" s="22"/>
      <c r="J27" s="22"/>
      <c r="K27" s="22"/>
      <c r="L27" s="32"/>
      <c r="M27" s="33"/>
      <c r="N27" s="7"/>
      <c r="O27" s="10"/>
      <c r="P27" s="21"/>
      <c r="Q27" s="10"/>
      <c r="R27" s="22"/>
      <c r="S27" s="22"/>
      <c r="T27" s="22"/>
      <c r="U27" s="22"/>
      <c r="V27" s="22"/>
      <c r="W27" s="26"/>
      <c r="X27" s="26"/>
      <c r="Y27" s="7"/>
      <c r="Z27" s="7"/>
      <c r="AA27" s="10"/>
      <c r="AB27" s="10"/>
      <c r="AC27" s="22"/>
      <c r="AD27" s="22"/>
      <c r="AE27" s="26"/>
      <c r="AF27" s="26"/>
      <c r="AG27" s="7"/>
      <c r="AH27" s="7"/>
      <c r="AI27" s="22"/>
      <c r="AJ27" s="22"/>
      <c r="AK27" s="26"/>
      <c r="AL27" s="26"/>
      <c r="AM27" s="7"/>
      <c r="AN27" s="7"/>
      <c r="AO27" s="22"/>
      <c r="AP27" s="22"/>
      <c r="AQ27" s="26"/>
      <c r="AR27" s="26"/>
      <c r="AS27" s="7"/>
      <c r="AT27" s="7"/>
    </row>
    <row r="28" spans="6:46" s="14" customFormat="1">
      <c r="F28" s="37"/>
      <c r="G28" s="31"/>
      <c r="H28" s="22"/>
      <c r="I28" s="22"/>
      <c r="J28" s="22"/>
      <c r="K28" s="22"/>
      <c r="L28" s="32"/>
      <c r="M28" s="33"/>
      <c r="N28" s="7"/>
      <c r="O28" s="10"/>
      <c r="P28" s="21"/>
      <c r="Q28" s="10"/>
      <c r="R28" s="22"/>
      <c r="S28" s="22"/>
      <c r="T28" s="22"/>
      <c r="U28" s="22"/>
      <c r="V28" s="22"/>
      <c r="W28" s="26"/>
      <c r="X28" s="26"/>
      <c r="Y28" s="7"/>
      <c r="Z28" s="7"/>
      <c r="AA28" s="10"/>
      <c r="AB28" s="10"/>
      <c r="AC28" s="22"/>
      <c r="AD28" s="22"/>
      <c r="AE28" s="26"/>
      <c r="AF28" s="26"/>
      <c r="AG28" s="7"/>
      <c r="AH28" s="7"/>
      <c r="AI28" s="22"/>
      <c r="AJ28" s="22"/>
      <c r="AK28" s="26"/>
      <c r="AL28" s="26"/>
      <c r="AM28" s="7"/>
      <c r="AN28" s="7"/>
      <c r="AO28" s="22"/>
      <c r="AP28" s="22"/>
      <c r="AQ28" s="26"/>
      <c r="AR28" s="26"/>
      <c r="AS28" s="7"/>
      <c r="AT28" s="7"/>
    </row>
    <row r="29" spans="6:46" s="14" customFormat="1">
      <c r="F29" s="37"/>
      <c r="G29" s="31"/>
      <c r="H29" s="22"/>
      <c r="I29" s="22"/>
      <c r="J29" s="22"/>
      <c r="K29" s="22"/>
      <c r="L29" s="32"/>
      <c r="M29" s="33"/>
      <c r="N29" s="7"/>
      <c r="O29" s="10"/>
      <c r="P29" s="21"/>
      <c r="Q29" s="10"/>
      <c r="R29" s="22"/>
      <c r="S29" s="22"/>
      <c r="T29" s="22"/>
      <c r="U29" s="22"/>
      <c r="V29" s="22"/>
      <c r="W29" s="26"/>
      <c r="X29" s="26"/>
      <c r="Y29" s="7"/>
      <c r="Z29" s="7"/>
      <c r="AA29" s="10"/>
      <c r="AB29" s="10"/>
      <c r="AC29" s="22"/>
      <c r="AD29" s="22"/>
      <c r="AE29" s="26"/>
      <c r="AF29" s="26"/>
      <c r="AG29" s="7"/>
      <c r="AH29" s="7"/>
      <c r="AI29" s="22"/>
      <c r="AJ29" s="22"/>
      <c r="AK29" s="26"/>
      <c r="AL29" s="26"/>
      <c r="AM29" s="7"/>
      <c r="AN29" s="7"/>
      <c r="AO29" s="22"/>
      <c r="AP29" s="22"/>
      <c r="AQ29" s="26"/>
      <c r="AR29" s="26"/>
      <c r="AS29" s="7"/>
      <c r="AT29" s="7"/>
    </row>
    <row r="30" spans="6:46" s="14" customFormat="1">
      <c r="F30" s="37"/>
      <c r="G30" s="31"/>
      <c r="H30" s="22"/>
      <c r="I30" s="22"/>
      <c r="J30" s="22"/>
      <c r="K30" s="22"/>
      <c r="L30" s="32"/>
      <c r="M30" s="33"/>
      <c r="N30" s="7"/>
      <c r="O30" s="10"/>
      <c r="P30" s="21"/>
      <c r="Q30" s="10"/>
      <c r="R30" s="22"/>
      <c r="S30" s="22"/>
      <c r="T30" s="22"/>
      <c r="U30" s="22"/>
      <c r="V30" s="22"/>
      <c r="W30" s="26"/>
      <c r="X30" s="26"/>
      <c r="Y30" s="7"/>
      <c r="Z30" s="7"/>
      <c r="AA30" s="10"/>
      <c r="AB30" s="10"/>
      <c r="AC30" s="22"/>
      <c r="AD30" s="22"/>
      <c r="AE30" s="26"/>
      <c r="AF30" s="26"/>
      <c r="AG30" s="7"/>
      <c r="AH30" s="7"/>
      <c r="AI30" s="22"/>
      <c r="AJ30" s="22"/>
      <c r="AK30" s="26"/>
      <c r="AL30" s="26"/>
      <c r="AM30" s="7"/>
      <c r="AN30" s="7"/>
      <c r="AO30" s="22"/>
      <c r="AP30" s="22"/>
      <c r="AQ30" s="26"/>
      <c r="AR30" s="26"/>
      <c r="AS30" s="7"/>
      <c r="AT30" s="7"/>
    </row>
    <row r="31" spans="6:46" s="14" customFormat="1">
      <c r="F31" s="37"/>
      <c r="G31" s="31"/>
      <c r="H31" s="22"/>
      <c r="I31" s="22"/>
      <c r="J31" s="22"/>
      <c r="K31" s="22"/>
      <c r="L31" s="32"/>
      <c r="M31" s="33"/>
      <c r="N31" s="7"/>
      <c r="O31" s="10"/>
      <c r="P31" s="21"/>
      <c r="Q31" s="10"/>
      <c r="R31" s="22"/>
      <c r="S31" s="22"/>
      <c r="T31" s="22"/>
      <c r="U31" s="22"/>
      <c r="V31" s="22"/>
      <c r="W31" s="26"/>
      <c r="X31" s="26"/>
      <c r="Y31" s="7"/>
      <c r="Z31" s="7"/>
      <c r="AA31" s="10"/>
      <c r="AB31" s="10"/>
      <c r="AC31" s="22"/>
      <c r="AD31" s="22"/>
      <c r="AE31" s="26"/>
      <c r="AF31" s="26"/>
      <c r="AG31" s="7"/>
      <c r="AH31" s="7"/>
      <c r="AI31" s="22"/>
      <c r="AJ31" s="22"/>
      <c r="AK31" s="26"/>
      <c r="AL31" s="26"/>
      <c r="AM31" s="7"/>
      <c r="AN31" s="7"/>
      <c r="AO31" s="22"/>
      <c r="AP31" s="22"/>
      <c r="AQ31" s="26"/>
      <c r="AR31" s="26"/>
      <c r="AS31" s="7"/>
      <c r="AT31" s="7"/>
    </row>
    <row r="32" spans="6:46" s="14" customFormat="1">
      <c r="F32" s="37"/>
      <c r="G32" s="31"/>
      <c r="H32" s="22"/>
      <c r="I32" s="22"/>
      <c r="J32" s="22"/>
      <c r="K32" s="22"/>
      <c r="L32" s="32"/>
      <c r="M32" s="33"/>
      <c r="N32" s="7"/>
      <c r="O32" s="10"/>
      <c r="P32" s="21"/>
      <c r="Q32" s="10"/>
      <c r="R32" s="22"/>
      <c r="S32" s="22"/>
      <c r="T32" s="22"/>
      <c r="U32" s="22"/>
      <c r="V32" s="22"/>
      <c r="W32" s="26"/>
      <c r="X32" s="26"/>
      <c r="Y32" s="7"/>
      <c r="Z32" s="7"/>
      <c r="AA32" s="10"/>
      <c r="AB32" s="10"/>
      <c r="AC32" s="22"/>
      <c r="AD32" s="22"/>
      <c r="AE32" s="26"/>
      <c r="AF32" s="26"/>
      <c r="AG32" s="7"/>
      <c r="AH32" s="7"/>
      <c r="AI32" s="22"/>
      <c r="AJ32" s="22"/>
      <c r="AK32" s="26"/>
      <c r="AL32" s="26"/>
      <c r="AM32" s="7"/>
      <c r="AN32" s="7"/>
      <c r="AO32" s="22"/>
      <c r="AP32" s="22"/>
      <c r="AQ32" s="26"/>
      <c r="AR32" s="26"/>
      <c r="AS32" s="7"/>
      <c r="AT32" s="7"/>
    </row>
    <row r="33" spans="6:46" s="14" customFormat="1">
      <c r="F33" s="37"/>
      <c r="G33" s="31"/>
      <c r="H33" s="22"/>
      <c r="I33" s="22"/>
      <c r="J33" s="22"/>
      <c r="K33" s="22"/>
      <c r="L33" s="32"/>
      <c r="M33" s="33"/>
      <c r="N33" s="7"/>
      <c r="O33" s="10"/>
      <c r="P33" s="21"/>
      <c r="Q33" s="10"/>
      <c r="R33" s="22"/>
      <c r="S33" s="22"/>
      <c r="T33" s="22"/>
      <c r="U33" s="22"/>
      <c r="V33" s="22"/>
      <c r="W33" s="26"/>
      <c r="X33" s="26"/>
      <c r="Y33" s="7"/>
      <c r="Z33" s="7"/>
      <c r="AA33" s="10"/>
      <c r="AB33" s="10"/>
      <c r="AC33" s="22"/>
      <c r="AD33" s="22"/>
      <c r="AE33" s="26"/>
      <c r="AF33" s="26"/>
      <c r="AG33" s="7"/>
      <c r="AH33" s="7"/>
      <c r="AI33" s="22"/>
      <c r="AJ33" s="22"/>
      <c r="AK33" s="26"/>
      <c r="AL33" s="26"/>
      <c r="AM33" s="7"/>
      <c r="AN33" s="7"/>
      <c r="AO33" s="22"/>
      <c r="AP33" s="22"/>
      <c r="AQ33" s="26"/>
      <c r="AR33" s="26"/>
      <c r="AS33" s="7"/>
      <c r="AT33" s="7"/>
    </row>
    <row r="34" spans="6:46" s="14" customFormat="1">
      <c r="F34" s="37"/>
      <c r="G34" s="31"/>
      <c r="H34" s="22"/>
      <c r="I34" s="22"/>
      <c r="J34" s="22"/>
      <c r="K34" s="22"/>
      <c r="L34" s="32"/>
      <c r="M34" s="33"/>
      <c r="N34" s="7"/>
      <c r="O34" s="10"/>
      <c r="P34" s="21"/>
      <c r="Q34" s="10"/>
      <c r="R34" s="22"/>
      <c r="S34" s="22"/>
      <c r="T34" s="22"/>
      <c r="U34" s="22"/>
      <c r="V34" s="22"/>
      <c r="W34" s="26"/>
      <c r="X34" s="26"/>
      <c r="Y34" s="7"/>
      <c r="Z34" s="7"/>
      <c r="AA34" s="10"/>
      <c r="AB34" s="10"/>
      <c r="AC34" s="22"/>
      <c r="AD34" s="22"/>
      <c r="AE34" s="26"/>
      <c r="AF34" s="26"/>
      <c r="AG34" s="7"/>
      <c r="AH34" s="7"/>
      <c r="AI34" s="22"/>
      <c r="AJ34" s="22"/>
      <c r="AK34" s="26"/>
      <c r="AL34" s="26"/>
      <c r="AM34" s="7"/>
      <c r="AN34" s="7"/>
      <c r="AO34" s="22"/>
      <c r="AP34" s="22"/>
      <c r="AQ34" s="26"/>
      <c r="AR34" s="26"/>
      <c r="AS34" s="7"/>
      <c r="AT34" s="7"/>
    </row>
    <row r="35" spans="6:46" s="14" customFormat="1">
      <c r="F35" s="37"/>
      <c r="G35" s="31"/>
      <c r="H35" s="22"/>
      <c r="I35" s="22"/>
      <c r="J35" s="22"/>
      <c r="K35" s="22"/>
      <c r="L35" s="32"/>
      <c r="M35" s="33"/>
      <c r="N35" s="7"/>
      <c r="O35" s="10"/>
      <c r="P35" s="21"/>
      <c r="Q35" s="10"/>
      <c r="R35" s="22"/>
      <c r="S35" s="22"/>
      <c r="T35" s="22"/>
      <c r="U35" s="22"/>
      <c r="V35" s="22"/>
      <c r="W35" s="26"/>
      <c r="X35" s="26"/>
      <c r="Y35" s="7"/>
      <c r="Z35" s="7"/>
      <c r="AA35" s="10"/>
      <c r="AB35" s="10"/>
      <c r="AC35" s="22"/>
      <c r="AD35" s="22"/>
      <c r="AE35" s="26"/>
      <c r="AF35" s="26"/>
      <c r="AG35" s="7"/>
      <c r="AH35" s="7"/>
      <c r="AI35" s="22"/>
      <c r="AJ35" s="22"/>
      <c r="AK35" s="26"/>
      <c r="AL35" s="26"/>
      <c r="AM35" s="7"/>
      <c r="AN35" s="7"/>
      <c r="AO35" s="22"/>
      <c r="AP35" s="22"/>
      <c r="AQ35" s="26"/>
      <c r="AR35" s="26"/>
      <c r="AS35" s="7"/>
      <c r="AT35" s="7"/>
    </row>
    <row r="36" spans="6:46" s="14" customFormat="1">
      <c r="F36" s="37"/>
      <c r="G36" s="31"/>
      <c r="H36" s="22"/>
      <c r="I36" s="22"/>
      <c r="J36" s="22"/>
      <c r="K36" s="22"/>
      <c r="L36" s="32"/>
      <c r="M36" s="33"/>
      <c r="N36" s="7"/>
      <c r="O36" s="10"/>
      <c r="P36" s="21"/>
      <c r="Q36" s="10"/>
      <c r="R36" s="22"/>
      <c r="S36" s="22"/>
      <c r="T36" s="22"/>
      <c r="U36" s="22"/>
      <c r="V36" s="22"/>
      <c r="W36" s="26"/>
      <c r="X36" s="26"/>
      <c r="Y36" s="7"/>
      <c r="Z36" s="7"/>
      <c r="AA36" s="10"/>
      <c r="AB36" s="10"/>
      <c r="AC36" s="22"/>
      <c r="AD36" s="22"/>
      <c r="AE36" s="26"/>
      <c r="AF36" s="26"/>
      <c r="AG36" s="7"/>
      <c r="AH36" s="7"/>
      <c r="AI36" s="22"/>
      <c r="AJ36" s="22"/>
      <c r="AK36" s="26"/>
      <c r="AL36" s="26"/>
      <c r="AM36" s="7"/>
      <c r="AN36" s="7"/>
      <c r="AO36" s="22"/>
      <c r="AP36" s="22"/>
      <c r="AQ36" s="26"/>
      <c r="AR36" s="26"/>
      <c r="AS36" s="7"/>
      <c r="AT36" s="7"/>
    </row>
    <row r="37" spans="6:46" s="14" customFormat="1">
      <c r="F37" s="37"/>
      <c r="G37" s="31"/>
      <c r="H37" s="22"/>
      <c r="I37" s="22"/>
      <c r="J37" s="22"/>
      <c r="K37" s="22"/>
      <c r="L37" s="32"/>
      <c r="M37" s="33"/>
      <c r="N37" s="7"/>
      <c r="O37" s="10"/>
      <c r="P37" s="21"/>
      <c r="Q37" s="10"/>
      <c r="R37" s="22"/>
      <c r="S37" s="22"/>
      <c r="T37" s="22"/>
      <c r="U37" s="22"/>
      <c r="V37" s="22"/>
      <c r="W37" s="26"/>
      <c r="X37" s="26"/>
      <c r="Y37" s="7"/>
      <c r="Z37" s="7"/>
      <c r="AA37" s="10"/>
      <c r="AB37" s="10"/>
      <c r="AC37" s="22"/>
      <c r="AD37" s="22"/>
      <c r="AE37" s="26"/>
      <c r="AF37" s="26"/>
      <c r="AG37" s="7"/>
      <c r="AH37" s="7"/>
      <c r="AI37" s="22"/>
      <c r="AJ37" s="22"/>
      <c r="AK37" s="26"/>
      <c r="AL37" s="26"/>
      <c r="AM37" s="7"/>
      <c r="AN37" s="7"/>
      <c r="AO37" s="22"/>
      <c r="AP37" s="22"/>
      <c r="AQ37" s="26"/>
      <c r="AR37" s="26"/>
      <c r="AS37" s="7"/>
      <c r="AT37" s="7"/>
    </row>
    <row r="38" spans="6:46" s="14" customFormat="1">
      <c r="F38" s="37"/>
      <c r="G38" s="31"/>
      <c r="H38" s="22"/>
      <c r="I38" s="22"/>
      <c r="J38" s="22"/>
      <c r="K38" s="22"/>
      <c r="L38" s="32"/>
      <c r="M38" s="33"/>
      <c r="N38" s="7"/>
      <c r="O38" s="10"/>
      <c r="P38" s="21"/>
      <c r="Q38" s="10"/>
      <c r="R38" s="22"/>
      <c r="S38" s="22"/>
      <c r="T38" s="22"/>
      <c r="U38" s="22"/>
      <c r="V38" s="22"/>
      <c r="W38" s="26"/>
      <c r="X38" s="26"/>
      <c r="Y38" s="7"/>
      <c r="Z38" s="7"/>
      <c r="AA38" s="10"/>
      <c r="AB38" s="10"/>
      <c r="AC38" s="22"/>
      <c r="AD38" s="22"/>
      <c r="AE38" s="26"/>
      <c r="AF38" s="26"/>
      <c r="AG38" s="7"/>
      <c r="AH38" s="7"/>
      <c r="AI38" s="22"/>
      <c r="AJ38" s="22"/>
      <c r="AK38" s="26"/>
      <c r="AL38" s="26"/>
      <c r="AM38" s="7"/>
      <c r="AN38" s="7"/>
      <c r="AO38" s="22"/>
      <c r="AP38" s="22"/>
      <c r="AQ38" s="26"/>
      <c r="AR38" s="26"/>
      <c r="AS38" s="7"/>
      <c r="AT38" s="7"/>
    </row>
    <row r="39" spans="6:46" s="14" customFormat="1">
      <c r="F39" s="37"/>
      <c r="G39" s="31"/>
      <c r="H39" s="22"/>
      <c r="I39" s="22"/>
      <c r="J39" s="22"/>
      <c r="K39" s="22"/>
      <c r="L39" s="32"/>
      <c r="M39" s="33"/>
      <c r="N39" s="7"/>
      <c r="O39" s="10"/>
      <c r="P39" s="21"/>
      <c r="Q39" s="10"/>
      <c r="R39" s="22"/>
      <c r="S39" s="22"/>
      <c r="T39" s="22"/>
      <c r="U39" s="22"/>
      <c r="V39" s="22"/>
      <c r="W39" s="26"/>
      <c r="X39" s="26"/>
      <c r="Y39" s="7"/>
      <c r="Z39" s="7"/>
      <c r="AA39" s="10"/>
      <c r="AB39" s="10"/>
      <c r="AC39" s="22"/>
      <c r="AD39" s="22"/>
      <c r="AE39" s="26"/>
      <c r="AF39" s="26"/>
      <c r="AG39" s="7"/>
      <c r="AH39" s="7"/>
      <c r="AI39" s="22"/>
      <c r="AJ39" s="22"/>
      <c r="AK39" s="26"/>
      <c r="AL39" s="26"/>
      <c r="AM39" s="7"/>
      <c r="AN39" s="7"/>
      <c r="AO39" s="22"/>
      <c r="AP39" s="22"/>
      <c r="AQ39" s="26"/>
      <c r="AR39" s="26"/>
      <c r="AS39" s="7"/>
      <c r="AT39" s="7"/>
    </row>
    <row r="40" spans="6:46" s="14" customFormat="1">
      <c r="F40" s="37"/>
      <c r="G40" s="31"/>
      <c r="H40" s="22"/>
      <c r="I40" s="22"/>
      <c r="J40" s="22"/>
      <c r="K40" s="22"/>
      <c r="L40" s="32"/>
      <c r="M40" s="33"/>
      <c r="N40" s="7"/>
      <c r="O40" s="10"/>
      <c r="P40" s="21"/>
      <c r="Q40" s="10"/>
      <c r="R40" s="22"/>
      <c r="S40" s="22"/>
      <c r="T40" s="22"/>
      <c r="U40" s="22"/>
      <c r="V40" s="22"/>
      <c r="W40" s="26"/>
      <c r="X40" s="26"/>
      <c r="Y40" s="7"/>
      <c r="Z40" s="7"/>
      <c r="AA40" s="10"/>
      <c r="AB40" s="10"/>
      <c r="AC40" s="22"/>
      <c r="AD40" s="22"/>
      <c r="AE40" s="26"/>
      <c r="AF40" s="26"/>
      <c r="AG40" s="7"/>
      <c r="AH40" s="7"/>
      <c r="AI40" s="22"/>
      <c r="AJ40" s="22"/>
      <c r="AK40" s="26"/>
      <c r="AL40" s="26"/>
      <c r="AM40" s="7"/>
      <c r="AN40" s="7"/>
      <c r="AO40" s="22"/>
      <c r="AP40" s="22"/>
      <c r="AQ40" s="26"/>
      <c r="AR40" s="26"/>
      <c r="AS40" s="7"/>
      <c r="AT40" s="7"/>
    </row>
    <row r="41" spans="6:46" s="14" customFormat="1">
      <c r="F41" s="37"/>
      <c r="G41" s="31"/>
      <c r="H41" s="22"/>
      <c r="I41" s="22"/>
      <c r="J41" s="22"/>
      <c r="K41" s="22"/>
      <c r="L41" s="32"/>
      <c r="M41" s="33"/>
      <c r="N41" s="7"/>
      <c r="O41" s="10"/>
      <c r="P41" s="21"/>
      <c r="Q41" s="10"/>
      <c r="R41" s="22"/>
      <c r="S41" s="22"/>
      <c r="T41" s="22"/>
      <c r="U41" s="22"/>
      <c r="V41" s="22"/>
      <c r="W41" s="26"/>
      <c r="X41" s="26"/>
      <c r="Y41" s="7"/>
      <c r="Z41" s="7"/>
      <c r="AA41" s="10"/>
      <c r="AB41" s="10"/>
      <c r="AC41" s="22"/>
      <c r="AD41" s="22"/>
      <c r="AE41" s="26"/>
      <c r="AF41" s="26"/>
      <c r="AG41" s="7"/>
      <c r="AH41" s="7"/>
      <c r="AI41" s="22"/>
      <c r="AJ41" s="22"/>
      <c r="AK41" s="26"/>
      <c r="AL41" s="26"/>
      <c r="AM41" s="7"/>
      <c r="AN41" s="7"/>
      <c r="AO41" s="22"/>
      <c r="AP41" s="22"/>
      <c r="AQ41" s="26"/>
      <c r="AR41" s="26"/>
      <c r="AS41" s="7"/>
      <c r="AT41" s="7"/>
    </row>
    <row r="42" spans="6:46" s="14" customFormat="1">
      <c r="F42" s="37"/>
      <c r="G42" s="31"/>
      <c r="H42" s="22"/>
      <c r="I42" s="22"/>
      <c r="J42" s="22"/>
      <c r="K42" s="22"/>
      <c r="L42" s="32"/>
      <c r="M42" s="33"/>
      <c r="N42" s="7"/>
      <c r="O42" s="10"/>
      <c r="P42" s="21"/>
      <c r="Q42" s="10"/>
      <c r="R42" s="22"/>
      <c r="S42" s="22"/>
      <c r="T42" s="22"/>
      <c r="U42" s="22"/>
      <c r="V42" s="22"/>
      <c r="W42" s="26"/>
      <c r="X42" s="26"/>
      <c r="Y42" s="7"/>
      <c r="Z42" s="7"/>
      <c r="AA42" s="10"/>
      <c r="AB42" s="10"/>
      <c r="AC42" s="22"/>
      <c r="AD42" s="22"/>
      <c r="AE42" s="26"/>
      <c r="AF42" s="26"/>
      <c r="AG42" s="7"/>
      <c r="AH42" s="7"/>
      <c r="AI42" s="22"/>
      <c r="AJ42" s="22"/>
      <c r="AK42" s="26"/>
      <c r="AL42" s="26"/>
      <c r="AM42" s="7"/>
      <c r="AN42" s="7"/>
      <c r="AO42" s="22"/>
      <c r="AP42" s="22"/>
      <c r="AQ42" s="26"/>
      <c r="AR42" s="26"/>
      <c r="AS42" s="7"/>
      <c r="AT42" s="7"/>
    </row>
    <row r="43" spans="6:46" s="14" customFormat="1">
      <c r="F43" s="37"/>
      <c r="G43" s="31"/>
      <c r="H43" s="22"/>
      <c r="I43" s="22"/>
      <c r="J43" s="22"/>
      <c r="K43" s="22"/>
      <c r="L43" s="32"/>
      <c r="M43" s="33"/>
      <c r="N43" s="7"/>
      <c r="O43" s="10"/>
      <c r="P43" s="21"/>
      <c r="Q43" s="10"/>
      <c r="R43" s="22"/>
      <c r="S43" s="22"/>
      <c r="T43" s="22"/>
      <c r="U43" s="22"/>
      <c r="V43" s="22"/>
      <c r="W43" s="26"/>
      <c r="X43" s="26"/>
      <c r="Y43" s="7"/>
      <c r="Z43" s="7"/>
      <c r="AA43" s="10"/>
      <c r="AB43" s="10"/>
      <c r="AC43" s="22"/>
      <c r="AD43" s="22"/>
      <c r="AE43" s="26"/>
      <c r="AF43" s="26"/>
      <c r="AG43" s="7"/>
      <c r="AH43" s="7"/>
      <c r="AI43" s="22"/>
      <c r="AJ43" s="22"/>
      <c r="AK43" s="26"/>
      <c r="AL43" s="26"/>
      <c r="AM43" s="7"/>
      <c r="AN43" s="7"/>
      <c r="AO43" s="22"/>
      <c r="AP43" s="22"/>
      <c r="AQ43" s="26"/>
      <c r="AR43" s="26"/>
      <c r="AS43" s="7"/>
      <c r="AT43" s="7"/>
    </row>
    <row r="44" spans="6:46" s="14" customFormat="1">
      <c r="F44" s="37"/>
      <c r="G44" s="31"/>
      <c r="H44" s="22"/>
      <c r="I44" s="22"/>
      <c r="J44" s="22"/>
      <c r="K44" s="22"/>
      <c r="L44" s="32"/>
      <c r="M44" s="33"/>
      <c r="N44" s="7"/>
      <c r="O44" s="10"/>
      <c r="P44" s="21"/>
      <c r="Q44" s="10"/>
      <c r="R44" s="22"/>
      <c r="S44" s="22"/>
      <c r="T44" s="22"/>
      <c r="U44" s="22"/>
      <c r="V44" s="22"/>
      <c r="W44" s="26"/>
      <c r="X44" s="26"/>
      <c r="Y44" s="7"/>
      <c r="Z44" s="7"/>
      <c r="AA44" s="10"/>
      <c r="AB44" s="10"/>
      <c r="AC44" s="22"/>
      <c r="AD44" s="22"/>
      <c r="AE44" s="26"/>
      <c r="AF44" s="26"/>
      <c r="AG44" s="7"/>
      <c r="AH44" s="7"/>
      <c r="AI44" s="22"/>
      <c r="AJ44" s="22"/>
      <c r="AK44" s="26"/>
      <c r="AL44" s="26"/>
      <c r="AM44" s="7"/>
      <c r="AN44" s="7"/>
      <c r="AO44" s="22"/>
      <c r="AP44" s="22"/>
      <c r="AQ44" s="26"/>
      <c r="AR44" s="26"/>
      <c r="AS44" s="7"/>
      <c r="AT44" s="7"/>
    </row>
    <row r="45" spans="6:46" s="14" customFormat="1">
      <c r="F45" s="37"/>
      <c r="G45" s="31"/>
      <c r="H45" s="22"/>
      <c r="I45" s="22"/>
      <c r="J45" s="22"/>
      <c r="K45" s="22"/>
      <c r="L45" s="32"/>
      <c r="M45" s="33"/>
      <c r="N45" s="7"/>
      <c r="O45" s="10"/>
      <c r="P45" s="21"/>
      <c r="Q45" s="10"/>
      <c r="R45" s="22"/>
      <c r="S45" s="22"/>
      <c r="T45" s="22"/>
      <c r="U45" s="22"/>
      <c r="V45" s="22"/>
      <c r="W45" s="26"/>
      <c r="X45" s="26"/>
      <c r="Y45" s="7"/>
      <c r="Z45" s="7"/>
      <c r="AA45" s="10"/>
      <c r="AB45" s="10"/>
      <c r="AC45" s="22"/>
      <c r="AD45" s="22"/>
      <c r="AE45" s="26"/>
      <c r="AF45" s="26"/>
      <c r="AG45" s="7"/>
      <c r="AH45" s="7"/>
      <c r="AI45" s="22"/>
      <c r="AJ45" s="22"/>
      <c r="AK45" s="26"/>
      <c r="AL45" s="26"/>
      <c r="AM45" s="7"/>
      <c r="AN45" s="7"/>
      <c r="AO45" s="22"/>
      <c r="AP45" s="22"/>
      <c r="AQ45" s="26"/>
      <c r="AR45" s="26"/>
      <c r="AS45" s="7"/>
      <c r="AT45" s="7"/>
    </row>
    <row r="46" spans="6:46" s="14" customFormat="1">
      <c r="F46" s="37"/>
      <c r="G46" s="31"/>
      <c r="H46" s="22"/>
      <c r="I46" s="22"/>
      <c r="J46" s="22"/>
      <c r="K46" s="22"/>
      <c r="L46" s="32"/>
      <c r="M46" s="33"/>
      <c r="N46" s="7"/>
      <c r="O46" s="10"/>
      <c r="P46" s="21"/>
      <c r="Q46" s="10"/>
      <c r="R46" s="22"/>
      <c r="S46" s="22"/>
      <c r="T46" s="22"/>
      <c r="U46" s="22"/>
      <c r="V46" s="22"/>
      <c r="W46" s="26"/>
      <c r="X46" s="26"/>
      <c r="Y46" s="7"/>
      <c r="Z46" s="7"/>
      <c r="AA46" s="10"/>
      <c r="AB46" s="10"/>
      <c r="AC46" s="22"/>
      <c r="AD46" s="22"/>
      <c r="AE46" s="26"/>
      <c r="AF46" s="26"/>
      <c r="AG46" s="7"/>
      <c r="AH46" s="7"/>
      <c r="AI46" s="22"/>
      <c r="AJ46" s="22"/>
      <c r="AK46" s="26"/>
      <c r="AL46" s="26"/>
      <c r="AM46" s="7"/>
      <c r="AN46" s="7"/>
      <c r="AO46" s="22"/>
      <c r="AP46" s="22"/>
      <c r="AQ46" s="26"/>
      <c r="AR46" s="26"/>
      <c r="AS46" s="7"/>
      <c r="AT46" s="7"/>
    </row>
    <row r="47" spans="6:46" s="14" customFormat="1">
      <c r="F47" s="37"/>
      <c r="G47" s="31"/>
      <c r="H47" s="22"/>
      <c r="I47" s="22"/>
      <c r="J47" s="22"/>
      <c r="K47" s="22"/>
      <c r="L47" s="32"/>
      <c r="M47" s="33"/>
      <c r="N47" s="7"/>
      <c r="O47" s="10"/>
      <c r="P47" s="21"/>
      <c r="Q47" s="10"/>
      <c r="R47" s="22"/>
      <c r="S47" s="22"/>
      <c r="T47" s="22"/>
      <c r="U47" s="22"/>
      <c r="V47" s="22"/>
      <c r="W47" s="26"/>
      <c r="X47" s="26"/>
      <c r="Y47" s="7"/>
      <c r="Z47" s="7"/>
      <c r="AA47" s="10"/>
      <c r="AB47" s="10"/>
      <c r="AC47" s="22"/>
      <c r="AD47" s="22"/>
      <c r="AE47" s="26"/>
      <c r="AF47" s="26"/>
      <c r="AG47" s="7"/>
      <c r="AH47" s="7"/>
      <c r="AI47" s="22"/>
      <c r="AJ47" s="22"/>
      <c r="AK47" s="26"/>
      <c r="AL47" s="26"/>
      <c r="AM47" s="7"/>
      <c r="AN47" s="7"/>
      <c r="AO47" s="22"/>
      <c r="AP47" s="22"/>
      <c r="AQ47" s="26"/>
      <c r="AR47" s="26"/>
      <c r="AS47" s="7"/>
      <c r="AT47" s="7"/>
    </row>
    <row r="48" spans="6:46" s="14" customFormat="1">
      <c r="F48" s="37"/>
      <c r="G48" s="31"/>
      <c r="H48" s="22"/>
      <c r="I48" s="22"/>
      <c r="J48" s="22"/>
      <c r="K48" s="22"/>
      <c r="L48" s="32"/>
      <c r="M48" s="33"/>
      <c r="N48" s="7"/>
      <c r="O48" s="10"/>
      <c r="P48" s="21"/>
      <c r="Q48" s="10"/>
      <c r="R48" s="22"/>
      <c r="S48" s="22"/>
      <c r="T48" s="22"/>
      <c r="U48" s="22"/>
      <c r="V48" s="22"/>
      <c r="W48" s="26"/>
      <c r="X48" s="26"/>
      <c r="Y48" s="7"/>
      <c r="Z48" s="7"/>
      <c r="AA48" s="10"/>
      <c r="AB48" s="10"/>
      <c r="AC48" s="22"/>
      <c r="AD48" s="22"/>
      <c r="AE48" s="26"/>
      <c r="AF48" s="26"/>
      <c r="AG48" s="7"/>
      <c r="AH48" s="7"/>
      <c r="AI48" s="22"/>
      <c r="AJ48" s="22"/>
      <c r="AK48" s="26"/>
      <c r="AL48" s="26"/>
      <c r="AM48" s="7"/>
      <c r="AN48" s="7"/>
      <c r="AO48" s="22"/>
      <c r="AP48" s="22"/>
      <c r="AQ48" s="26"/>
      <c r="AR48" s="26"/>
      <c r="AS48" s="7"/>
      <c r="AT48" s="7"/>
    </row>
    <row r="49" spans="6:46" s="14" customFormat="1">
      <c r="F49" s="37"/>
      <c r="G49" s="31"/>
      <c r="H49" s="22"/>
      <c r="I49" s="22"/>
      <c r="J49" s="22"/>
      <c r="K49" s="22"/>
      <c r="L49" s="32"/>
      <c r="M49" s="33"/>
      <c r="N49" s="7"/>
      <c r="O49" s="10"/>
      <c r="P49" s="21"/>
      <c r="Q49" s="10"/>
      <c r="R49" s="22"/>
      <c r="S49" s="22"/>
      <c r="T49" s="22"/>
      <c r="U49" s="22"/>
      <c r="V49" s="22"/>
      <c r="W49" s="26"/>
      <c r="X49" s="26"/>
      <c r="Y49" s="7"/>
      <c r="Z49" s="7"/>
      <c r="AA49" s="10"/>
      <c r="AB49" s="10"/>
      <c r="AC49" s="22"/>
      <c r="AD49" s="22"/>
      <c r="AE49" s="26"/>
      <c r="AF49" s="26"/>
      <c r="AG49" s="7"/>
      <c r="AH49" s="7"/>
      <c r="AI49" s="22"/>
      <c r="AJ49" s="22"/>
      <c r="AK49" s="26"/>
      <c r="AL49" s="26"/>
      <c r="AM49" s="7"/>
      <c r="AN49" s="7"/>
      <c r="AO49" s="22"/>
      <c r="AP49" s="22"/>
      <c r="AQ49" s="26"/>
      <c r="AR49" s="26"/>
      <c r="AS49" s="7"/>
      <c r="AT49" s="7"/>
    </row>
    <row r="50" spans="6:46" s="14" customFormat="1">
      <c r="F50" s="37"/>
      <c r="G50" s="31"/>
      <c r="H50" s="22"/>
      <c r="I50" s="22"/>
      <c r="J50" s="22"/>
      <c r="K50" s="22"/>
      <c r="L50" s="32"/>
      <c r="M50" s="33"/>
      <c r="N50" s="7"/>
      <c r="O50" s="10"/>
      <c r="P50" s="21"/>
      <c r="Q50" s="10"/>
      <c r="R50" s="22"/>
      <c r="S50" s="22"/>
      <c r="T50" s="22"/>
      <c r="U50" s="22"/>
      <c r="V50" s="22"/>
      <c r="W50" s="26"/>
      <c r="X50" s="26"/>
      <c r="Y50" s="7"/>
      <c r="Z50" s="7"/>
      <c r="AA50" s="10"/>
      <c r="AB50" s="10"/>
      <c r="AC50" s="22"/>
      <c r="AD50" s="22"/>
      <c r="AE50" s="26"/>
      <c r="AF50" s="26"/>
      <c r="AG50" s="7"/>
      <c r="AH50" s="7"/>
      <c r="AI50" s="22"/>
      <c r="AJ50" s="22"/>
      <c r="AK50" s="26"/>
      <c r="AL50" s="26"/>
      <c r="AM50" s="7"/>
      <c r="AN50" s="7"/>
      <c r="AO50" s="22"/>
      <c r="AP50" s="22"/>
      <c r="AQ50" s="26"/>
      <c r="AR50" s="26"/>
      <c r="AS50" s="7"/>
      <c r="AT50" s="7"/>
    </row>
    <row r="51" spans="6:46" s="14" customFormat="1">
      <c r="F51" s="37"/>
      <c r="G51" s="31"/>
      <c r="H51" s="22"/>
      <c r="I51" s="22"/>
      <c r="J51" s="22"/>
      <c r="K51" s="22"/>
      <c r="L51" s="32"/>
      <c r="M51" s="33"/>
      <c r="N51" s="7"/>
      <c r="O51" s="10"/>
      <c r="P51" s="21"/>
      <c r="Q51" s="10"/>
      <c r="R51" s="22"/>
      <c r="S51" s="22"/>
      <c r="T51" s="22"/>
      <c r="U51" s="22"/>
      <c r="V51" s="22"/>
      <c r="W51" s="26"/>
      <c r="X51" s="26"/>
      <c r="Y51" s="7"/>
      <c r="Z51" s="7"/>
      <c r="AA51" s="10"/>
      <c r="AB51" s="10"/>
      <c r="AC51" s="22"/>
      <c r="AD51" s="22"/>
      <c r="AE51" s="26"/>
      <c r="AF51" s="26"/>
      <c r="AG51" s="7"/>
      <c r="AH51" s="7"/>
      <c r="AI51" s="22"/>
      <c r="AJ51" s="22"/>
      <c r="AK51" s="26"/>
      <c r="AL51" s="26"/>
      <c r="AM51" s="7"/>
      <c r="AN51" s="7"/>
      <c r="AO51" s="22"/>
      <c r="AP51" s="22"/>
      <c r="AQ51" s="26"/>
      <c r="AR51" s="26"/>
      <c r="AS51" s="7"/>
      <c r="AT51" s="7"/>
    </row>
    <row r="52" spans="6:46" s="14" customFormat="1">
      <c r="F52" s="37"/>
      <c r="G52" s="31"/>
      <c r="H52" s="22"/>
      <c r="I52" s="22"/>
      <c r="J52" s="22"/>
      <c r="K52" s="22"/>
      <c r="L52" s="32"/>
      <c r="M52" s="33"/>
      <c r="N52" s="7"/>
      <c r="O52" s="10"/>
      <c r="P52" s="21"/>
      <c r="Q52" s="10"/>
      <c r="R52" s="22"/>
      <c r="S52" s="22"/>
      <c r="T52" s="22"/>
      <c r="U52" s="22"/>
      <c r="V52" s="22"/>
      <c r="W52" s="26"/>
      <c r="X52" s="26"/>
      <c r="Y52" s="7"/>
      <c r="Z52" s="7"/>
      <c r="AA52" s="10"/>
      <c r="AB52" s="10"/>
      <c r="AC52" s="22"/>
      <c r="AD52" s="22"/>
      <c r="AE52" s="26"/>
      <c r="AF52" s="26"/>
      <c r="AG52" s="7"/>
      <c r="AH52" s="7"/>
      <c r="AI52" s="22"/>
      <c r="AJ52" s="22"/>
      <c r="AK52" s="26"/>
      <c r="AL52" s="26"/>
      <c r="AM52" s="7"/>
      <c r="AN52" s="7"/>
      <c r="AO52" s="22"/>
      <c r="AP52" s="22"/>
      <c r="AQ52" s="26"/>
      <c r="AR52" s="26"/>
      <c r="AS52" s="7"/>
      <c r="AT52" s="7"/>
    </row>
    <row r="53" spans="6:46" s="14" customFormat="1">
      <c r="F53" s="37"/>
      <c r="G53" s="31"/>
      <c r="H53" s="22"/>
      <c r="I53" s="22"/>
      <c r="J53" s="22"/>
      <c r="K53" s="22"/>
      <c r="L53" s="32"/>
      <c r="M53" s="33"/>
      <c r="N53" s="7"/>
      <c r="O53" s="10"/>
      <c r="P53" s="21"/>
      <c r="Q53" s="10"/>
      <c r="R53" s="22"/>
      <c r="S53" s="22"/>
      <c r="T53" s="22"/>
      <c r="U53" s="22"/>
      <c r="V53" s="22"/>
      <c r="W53" s="26"/>
      <c r="X53" s="26"/>
      <c r="Y53" s="7"/>
      <c r="Z53" s="7"/>
      <c r="AA53" s="10"/>
      <c r="AB53" s="10"/>
      <c r="AC53" s="22"/>
      <c r="AD53" s="22"/>
      <c r="AE53" s="26"/>
      <c r="AF53" s="26"/>
      <c r="AG53" s="7"/>
      <c r="AH53" s="7"/>
      <c r="AI53" s="22"/>
      <c r="AJ53" s="22"/>
      <c r="AK53" s="26"/>
      <c r="AL53" s="26"/>
      <c r="AM53" s="7"/>
      <c r="AN53" s="7"/>
      <c r="AO53" s="22"/>
      <c r="AP53" s="22"/>
      <c r="AQ53" s="26"/>
      <c r="AR53" s="26"/>
      <c r="AS53" s="7"/>
      <c r="AT53" s="7"/>
    </row>
    <row r="54" spans="6:46" s="14" customFormat="1">
      <c r="F54" s="37"/>
      <c r="G54" s="31"/>
      <c r="H54" s="22"/>
      <c r="I54" s="22"/>
      <c r="J54" s="22"/>
      <c r="K54" s="22"/>
      <c r="L54" s="32"/>
      <c r="M54" s="33"/>
      <c r="N54" s="7"/>
      <c r="O54" s="10"/>
      <c r="P54" s="21"/>
      <c r="Q54" s="10"/>
      <c r="R54" s="22"/>
      <c r="S54" s="22"/>
      <c r="T54" s="22"/>
      <c r="U54" s="22"/>
      <c r="V54" s="22"/>
      <c r="W54" s="26"/>
      <c r="X54" s="26"/>
      <c r="Y54" s="7"/>
      <c r="Z54" s="7"/>
      <c r="AA54" s="10"/>
      <c r="AB54" s="10"/>
      <c r="AC54" s="22"/>
      <c r="AD54" s="22"/>
      <c r="AE54" s="26"/>
      <c r="AF54" s="26"/>
      <c r="AG54" s="7"/>
      <c r="AH54" s="7"/>
      <c r="AI54" s="22"/>
      <c r="AJ54" s="22"/>
      <c r="AK54" s="26"/>
      <c r="AL54" s="26"/>
      <c r="AM54" s="7"/>
      <c r="AN54" s="7"/>
      <c r="AO54" s="22"/>
      <c r="AP54" s="22"/>
      <c r="AQ54" s="26"/>
      <c r="AR54" s="26"/>
      <c r="AS54" s="7"/>
      <c r="AT54" s="7"/>
    </row>
    <row r="55" spans="6:46" s="14" customFormat="1">
      <c r="F55" s="37"/>
      <c r="G55" s="31"/>
      <c r="H55" s="22"/>
      <c r="I55" s="22"/>
      <c r="J55" s="22"/>
      <c r="K55" s="22"/>
      <c r="L55" s="32"/>
      <c r="M55" s="33"/>
      <c r="N55" s="7"/>
      <c r="O55" s="10"/>
      <c r="P55" s="21"/>
      <c r="Q55" s="10"/>
      <c r="R55" s="22"/>
      <c r="S55" s="22"/>
      <c r="T55" s="22"/>
      <c r="U55" s="22"/>
      <c r="V55" s="22"/>
      <c r="W55" s="26"/>
      <c r="X55" s="26"/>
      <c r="Y55" s="7"/>
      <c r="Z55" s="7"/>
      <c r="AA55" s="10"/>
      <c r="AB55" s="10"/>
      <c r="AC55" s="22"/>
      <c r="AD55" s="22"/>
      <c r="AE55" s="26"/>
      <c r="AF55" s="26"/>
      <c r="AG55" s="7"/>
      <c r="AH55" s="7"/>
      <c r="AI55" s="22"/>
      <c r="AJ55" s="22"/>
      <c r="AK55" s="26"/>
      <c r="AL55" s="26"/>
      <c r="AM55" s="7"/>
      <c r="AN55" s="7"/>
      <c r="AO55" s="22"/>
      <c r="AP55" s="22"/>
      <c r="AQ55" s="26"/>
      <c r="AR55" s="26"/>
      <c r="AS55" s="7"/>
      <c r="AT55" s="7"/>
    </row>
    <row r="56" spans="6:46" s="14" customFormat="1">
      <c r="F56" s="37"/>
      <c r="G56" s="31"/>
      <c r="H56" s="22"/>
      <c r="I56" s="22"/>
      <c r="J56" s="22"/>
      <c r="K56" s="22"/>
      <c r="L56" s="32"/>
      <c r="M56" s="33"/>
      <c r="N56" s="7"/>
      <c r="O56" s="10"/>
      <c r="P56" s="21"/>
      <c r="Q56" s="10"/>
      <c r="R56" s="22"/>
      <c r="S56" s="22"/>
      <c r="T56" s="22"/>
      <c r="U56" s="22"/>
      <c r="V56" s="22"/>
      <c r="W56" s="26"/>
      <c r="X56" s="26"/>
      <c r="Y56" s="7"/>
      <c r="Z56" s="7"/>
      <c r="AA56" s="10"/>
      <c r="AB56" s="10"/>
      <c r="AC56" s="22"/>
      <c r="AD56" s="22"/>
      <c r="AE56" s="26"/>
      <c r="AF56" s="26"/>
      <c r="AG56" s="7"/>
      <c r="AH56" s="7"/>
      <c r="AI56" s="22"/>
      <c r="AJ56" s="22"/>
      <c r="AK56" s="26"/>
      <c r="AL56" s="26"/>
      <c r="AM56" s="7"/>
      <c r="AN56" s="7"/>
      <c r="AO56" s="22"/>
      <c r="AP56" s="22"/>
      <c r="AQ56" s="26"/>
      <c r="AR56" s="26"/>
      <c r="AS56" s="7"/>
      <c r="AT56" s="7"/>
    </row>
    <row r="57" spans="6:46" s="14" customFormat="1">
      <c r="F57" s="37"/>
      <c r="G57" s="31"/>
      <c r="H57" s="22"/>
      <c r="I57" s="22"/>
      <c r="J57" s="22"/>
      <c r="K57" s="22"/>
      <c r="L57" s="32"/>
      <c r="M57" s="33"/>
      <c r="N57" s="7"/>
      <c r="O57" s="10"/>
      <c r="P57" s="21"/>
      <c r="Q57" s="10"/>
      <c r="R57" s="22"/>
      <c r="S57" s="22"/>
      <c r="T57" s="22"/>
      <c r="U57" s="22"/>
      <c r="V57" s="22"/>
      <c r="W57" s="26"/>
      <c r="X57" s="26"/>
      <c r="Y57" s="7"/>
      <c r="Z57" s="7"/>
      <c r="AA57" s="10"/>
      <c r="AB57" s="10"/>
      <c r="AC57" s="22"/>
      <c r="AD57" s="22"/>
      <c r="AE57" s="26"/>
      <c r="AF57" s="26"/>
      <c r="AG57" s="7"/>
      <c r="AH57" s="7"/>
      <c r="AI57" s="22"/>
      <c r="AJ57" s="22"/>
      <c r="AK57" s="26"/>
      <c r="AL57" s="26"/>
      <c r="AM57" s="7"/>
      <c r="AN57" s="7"/>
      <c r="AO57" s="22"/>
      <c r="AP57" s="22"/>
      <c r="AQ57" s="26"/>
      <c r="AR57" s="26"/>
      <c r="AS57" s="7"/>
      <c r="AT57" s="7"/>
    </row>
    <row r="58" spans="6:46" s="14" customFormat="1">
      <c r="F58" s="37"/>
      <c r="G58" s="31"/>
      <c r="H58" s="22"/>
      <c r="I58" s="22"/>
      <c r="J58" s="22"/>
      <c r="K58" s="22"/>
      <c r="L58" s="32"/>
      <c r="M58" s="33"/>
      <c r="N58" s="7"/>
      <c r="O58" s="10"/>
      <c r="P58" s="21"/>
      <c r="Q58" s="10"/>
      <c r="R58" s="22"/>
      <c r="S58" s="22"/>
      <c r="T58" s="22"/>
      <c r="U58" s="22"/>
      <c r="V58" s="22"/>
      <c r="W58" s="26"/>
      <c r="X58" s="26"/>
      <c r="Y58" s="7"/>
      <c r="Z58" s="7"/>
      <c r="AA58" s="10"/>
      <c r="AB58" s="10"/>
      <c r="AC58" s="22"/>
      <c r="AD58" s="22"/>
      <c r="AE58" s="26"/>
      <c r="AF58" s="26"/>
      <c r="AG58" s="7"/>
      <c r="AH58" s="7"/>
      <c r="AI58" s="22"/>
      <c r="AJ58" s="22"/>
      <c r="AK58" s="26"/>
      <c r="AL58" s="26"/>
      <c r="AM58" s="7"/>
      <c r="AN58" s="7"/>
      <c r="AO58" s="22"/>
      <c r="AP58" s="22"/>
      <c r="AQ58" s="26"/>
      <c r="AR58" s="26"/>
      <c r="AS58" s="7"/>
      <c r="AT58" s="7"/>
    </row>
    <row r="59" spans="6:46" s="14" customFormat="1">
      <c r="F59" s="37"/>
      <c r="G59" s="31"/>
      <c r="H59" s="22"/>
      <c r="I59" s="22"/>
      <c r="J59" s="22"/>
      <c r="K59" s="22"/>
      <c r="L59" s="32"/>
      <c r="M59" s="33"/>
      <c r="N59" s="7"/>
      <c r="O59" s="10"/>
      <c r="P59" s="21"/>
      <c r="Q59" s="10"/>
      <c r="R59" s="22"/>
      <c r="S59" s="22"/>
      <c r="T59" s="22"/>
      <c r="U59" s="22"/>
      <c r="V59" s="22"/>
      <c r="W59" s="26"/>
      <c r="X59" s="26"/>
      <c r="Y59" s="7"/>
      <c r="Z59" s="7"/>
      <c r="AA59" s="10"/>
      <c r="AB59" s="10"/>
      <c r="AC59" s="22"/>
      <c r="AD59" s="22"/>
      <c r="AE59" s="26"/>
      <c r="AF59" s="26"/>
      <c r="AG59" s="7"/>
      <c r="AH59" s="7"/>
      <c r="AI59" s="22"/>
      <c r="AJ59" s="22"/>
      <c r="AK59" s="26"/>
      <c r="AL59" s="26"/>
      <c r="AM59" s="7"/>
      <c r="AN59" s="7"/>
      <c r="AO59" s="22"/>
      <c r="AP59" s="22"/>
      <c r="AQ59" s="26"/>
      <c r="AR59" s="26"/>
      <c r="AS59" s="7"/>
      <c r="AT59" s="7"/>
    </row>
    <row r="60" spans="6:46" s="14" customFormat="1">
      <c r="F60" s="37"/>
      <c r="G60" s="31"/>
      <c r="H60" s="22"/>
      <c r="I60" s="22"/>
      <c r="J60" s="22"/>
      <c r="K60" s="22"/>
      <c r="L60" s="32"/>
      <c r="M60" s="33"/>
      <c r="N60" s="7"/>
      <c r="O60" s="10"/>
      <c r="P60" s="21"/>
      <c r="Q60" s="10"/>
      <c r="R60" s="22"/>
      <c r="S60" s="22"/>
      <c r="T60" s="22"/>
      <c r="U60" s="22"/>
      <c r="V60" s="22"/>
      <c r="W60" s="26"/>
      <c r="X60" s="26"/>
      <c r="Y60" s="7"/>
      <c r="Z60" s="7"/>
      <c r="AA60" s="10"/>
      <c r="AB60" s="10"/>
      <c r="AC60" s="22"/>
      <c r="AD60" s="22"/>
      <c r="AE60" s="26"/>
      <c r="AF60" s="26"/>
      <c r="AG60" s="7"/>
      <c r="AH60" s="7"/>
      <c r="AI60" s="22"/>
      <c r="AJ60" s="22"/>
      <c r="AK60" s="26"/>
      <c r="AL60" s="26"/>
      <c r="AM60" s="7"/>
      <c r="AN60" s="7"/>
      <c r="AO60" s="22"/>
      <c r="AP60" s="22"/>
      <c r="AQ60" s="26"/>
      <c r="AR60" s="26"/>
      <c r="AS60" s="7"/>
      <c r="AT60" s="7"/>
    </row>
    <row r="61" spans="6:46" s="14" customFormat="1">
      <c r="F61" s="37"/>
      <c r="G61" s="31"/>
      <c r="H61" s="22"/>
      <c r="I61" s="22"/>
      <c r="J61" s="22"/>
      <c r="K61" s="22"/>
      <c r="L61" s="32"/>
      <c r="M61" s="33"/>
      <c r="N61" s="7"/>
      <c r="O61" s="10"/>
      <c r="P61" s="21"/>
      <c r="Q61" s="10"/>
      <c r="R61" s="22"/>
      <c r="S61" s="22"/>
      <c r="T61" s="22"/>
      <c r="U61" s="22"/>
      <c r="V61" s="22"/>
      <c r="W61" s="26"/>
      <c r="X61" s="26"/>
      <c r="Y61" s="7"/>
      <c r="Z61" s="7"/>
      <c r="AA61" s="10"/>
      <c r="AB61" s="10"/>
      <c r="AC61" s="22"/>
      <c r="AD61" s="22"/>
      <c r="AE61" s="26"/>
      <c r="AF61" s="26"/>
      <c r="AG61" s="7"/>
      <c r="AH61" s="7"/>
      <c r="AI61" s="22"/>
      <c r="AJ61" s="22"/>
      <c r="AK61" s="26"/>
      <c r="AL61" s="26"/>
      <c r="AM61" s="7"/>
      <c r="AN61" s="7"/>
      <c r="AO61" s="22"/>
      <c r="AP61" s="22"/>
      <c r="AQ61" s="26"/>
      <c r="AR61" s="26"/>
      <c r="AS61" s="7"/>
      <c r="AT61" s="7"/>
    </row>
    <row r="62" spans="6:46" s="14" customFormat="1">
      <c r="F62" s="37"/>
      <c r="G62" s="31"/>
      <c r="H62" s="22"/>
      <c r="I62" s="22"/>
      <c r="J62" s="22"/>
      <c r="K62" s="22"/>
      <c r="L62" s="32"/>
      <c r="M62" s="33"/>
      <c r="N62" s="7"/>
      <c r="O62" s="10"/>
      <c r="P62" s="21"/>
      <c r="Q62" s="10"/>
      <c r="R62" s="22"/>
      <c r="S62" s="22"/>
      <c r="T62" s="22"/>
      <c r="U62" s="22"/>
      <c r="V62" s="22"/>
      <c r="W62" s="26"/>
      <c r="X62" s="26"/>
      <c r="Y62" s="7"/>
      <c r="Z62" s="7"/>
      <c r="AA62" s="10"/>
      <c r="AB62" s="10"/>
      <c r="AC62" s="22"/>
      <c r="AD62" s="22"/>
      <c r="AE62" s="26"/>
      <c r="AF62" s="26"/>
      <c r="AG62" s="7"/>
      <c r="AH62" s="7"/>
      <c r="AI62" s="22"/>
      <c r="AJ62" s="22"/>
      <c r="AK62" s="26"/>
      <c r="AL62" s="26"/>
      <c r="AM62" s="7"/>
      <c r="AN62" s="7"/>
      <c r="AO62" s="22"/>
      <c r="AP62" s="22"/>
      <c r="AQ62" s="26"/>
      <c r="AR62" s="26"/>
      <c r="AS62" s="7"/>
      <c r="AT62" s="7"/>
    </row>
    <row r="63" spans="6:46" s="14" customFormat="1">
      <c r="F63" s="37"/>
      <c r="G63" s="31"/>
      <c r="H63" s="22"/>
      <c r="I63" s="22"/>
      <c r="J63" s="22"/>
      <c r="K63" s="22"/>
      <c r="L63" s="32"/>
      <c r="M63" s="33"/>
      <c r="N63" s="7"/>
      <c r="O63" s="10"/>
      <c r="P63" s="21"/>
      <c r="Q63" s="10"/>
      <c r="R63" s="22"/>
      <c r="S63" s="22"/>
      <c r="T63" s="22"/>
      <c r="U63" s="22"/>
      <c r="V63" s="22"/>
      <c r="W63" s="26"/>
      <c r="X63" s="26"/>
      <c r="Y63" s="7"/>
      <c r="Z63" s="7"/>
      <c r="AA63" s="10"/>
      <c r="AB63" s="10"/>
      <c r="AC63" s="22"/>
      <c r="AD63" s="22"/>
      <c r="AE63" s="26"/>
      <c r="AF63" s="26"/>
      <c r="AG63" s="7"/>
      <c r="AH63" s="7"/>
      <c r="AI63" s="22"/>
      <c r="AJ63" s="22"/>
      <c r="AK63" s="26"/>
      <c r="AL63" s="26"/>
      <c r="AM63" s="7"/>
      <c r="AN63" s="7"/>
      <c r="AO63" s="22"/>
      <c r="AP63" s="22"/>
      <c r="AQ63" s="26"/>
      <c r="AR63" s="26"/>
      <c r="AS63" s="7"/>
      <c r="AT63" s="7"/>
    </row>
    <row r="64" spans="6:46" s="14" customFormat="1">
      <c r="F64" s="37"/>
      <c r="G64" s="31"/>
      <c r="H64" s="22"/>
      <c r="I64" s="22"/>
      <c r="J64" s="22"/>
      <c r="K64" s="22"/>
      <c r="L64" s="32"/>
      <c r="M64" s="33"/>
      <c r="N64" s="7"/>
      <c r="O64" s="10"/>
      <c r="P64" s="21"/>
      <c r="Q64" s="10"/>
      <c r="R64" s="22"/>
      <c r="S64" s="22"/>
      <c r="T64" s="22"/>
      <c r="U64" s="22"/>
      <c r="V64" s="22"/>
      <c r="W64" s="26"/>
      <c r="X64" s="26"/>
      <c r="Y64" s="7"/>
      <c r="Z64" s="7"/>
      <c r="AA64" s="10"/>
      <c r="AB64" s="10"/>
      <c r="AC64" s="22"/>
      <c r="AD64" s="22"/>
      <c r="AE64" s="26"/>
      <c r="AF64" s="26"/>
      <c r="AG64" s="7"/>
      <c r="AH64" s="7"/>
      <c r="AI64" s="22"/>
      <c r="AJ64" s="22"/>
      <c r="AK64" s="26"/>
      <c r="AL64" s="26"/>
      <c r="AM64" s="7"/>
      <c r="AN64" s="7"/>
      <c r="AO64" s="22"/>
      <c r="AP64" s="22"/>
      <c r="AQ64" s="26"/>
      <c r="AR64" s="26"/>
      <c r="AS64" s="7"/>
      <c r="AT64" s="7"/>
    </row>
    <row r="65" spans="6:46" s="14" customFormat="1">
      <c r="F65" s="37"/>
      <c r="G65" s="31"/>
      <c r="H65" s="22"/>
      <c r="I65" s="22"/>
      <c r="J65" s="22"/>
      <c r="K65" s="22"/>
      <c r="L65" s="32"/>
      <c r="M65" s="33"/>
      <c r="N65" s="7"/>
      <c r="O65" s="10"/>
      <c r="P65" s="21"/>
      <c r="Q65" s="10"/>
      <c r="R65" s="22"/>
      <c r="S65" s="22"/>
      <c r="T65" s="22"/>
      <c r="U65" s="22"/>
      <c r="V65" s="22"/>
      <c r="W65" s="26"/>
      <c r="X65" s="26"/>
      <c r="Y65" s="7"/>
      <c r="Z65" s="7"/>
      <c r="AA65" s="10"/>
      <c r="AB65" s="10"/>
      <c r="AC65" s="22"/>
      <c r="AD65" s="22"/>
      <c r="AE65" s="26"/>
      <c r="AF65" s="26"/>
      <c r="AG65" s="7"/>
      <c r="AH65" s="7"/>
      <c r="AI65" s="22"/>
      <c r="AJ65" s="22"/>
      <c r="AK65" s="26"/>
      <c r="AL65" s="26"/>
      <c r="AM65" s="7"/>
      <c r="AN65" s="7"/>
      <c r="AO65" s="22"/>
      <c r="AP65" s="22"/>
      <c r="AQ65" s="26"/>
      <c r="AR65" s="26"/>
      <c r="AS65" s="7"/>
      <c r="AT65" s="7"/>
    </row>
    <row r="66" spans="6:46" s="14" customFormat="1">
      <c r="F66" s="37"/>
      <c r="G66" s="31"/>
      <c r="H66" s="22"/>
      <c r="I66" s="22"/>
      <c r="J66" s="22"/>
      <c r="K66" s="22"/>
      <c r="L66" s="32"/>
      <c r="M66" s="33"/>
      <c r="N66" s="7"/>
      <c r="O66" s="10"/>
      <c r="P66" s="21"/>
      <c r="Q66" s="10"/>
      <c r="R66" s="22"/>
      <c r="S66" s="22"/>
      <c r="T66" s="22"/>
      <c r="U66" s="22"/>
      <c r="V66" s="22"/>
      <c r="W66" s="26"/>
      <c r="X66" s="26"/>
      <c r="Y66" s="7"/>
      <c r="Z66" s="7"/>
      <c r="AA66" s="10"/>
      <c r="AB66" s="10"/>
      <c r="AC66" s="22"/>
      <c r="AD66" s="22"/>
      <c r="AE66" s="26"/>
      <c r="AF66" s="26"/>
      <c r="AG66" s="7"/>
      <c r="AH66" s="7"/>
      <c r="AI66" s="22"/>
      <c r="AJ66" s="22"/>
      <c r="AK66" s="26"/>
      <c r="AL66" s="26"/>
      <c r="AM66" s="7"/>
      <c r="AN66" s="7"/>
      <c r="AO66" s="22"/>
      <c r="AP66" s="22"/>
      <c r="AQ66" s="26"/>
      <c r="AR66" s="26"/>
      <c r="AS66" s="7"/>
      <c r="AT66" s="7"/>
    </row>
    <row r="67" spans="6:46" s="14" customFormat="1">
      <c r="F67" s="37"/>
      <c r="G67" s="31"/>
      <c r="H67" s="22"/>
      <c r="I67" s="22"/>
      <c r="J67" s="22"/>
      <c r="K67" s="22"/>
      <c r="L67" s="32"/>
      <c r="M67" s="33"/>
      <c r="N67" s="7"/>
      <c r="O67" s="10"/>
      <c r="P67" s="21"/>
      <c r="Q67" s="10"/>
      <c r="R67" s="22"/>
      <c r="S67" s="22"/>
      <c r="T67" s="22"/>
      <c r="U67" s="22"/>
      <c r="V67" s="22"/>
      <c r="W67" s="26"/>
      <c r="X67" s="26"/>
      <c r="Y67" s="7"/>
      <c r="Z67" s="7"/>
      <c r="AA67" s="10"/>
      <c r="AB67" s="10"/>
      <c r="AC67" s="22"/>
      <c r="AD67" s="22"/>
      <c r="AE67" s="26"/>
      <c r="AF67" s="26"/>
      <c r="AG67" s="7"/>
      <c r="AH67" s="7"/>
      <c r="AI67" s="22"/>
      <c r="AJ67" s="22"/>
      <c r="AK67" s="26"/>
      <c r="AL67" s="26"/>
      <c r="AM67" s="7"/>
      <c r="AN67" s="7"/>
      <c r="AO67" s="22"/>
      <c r="AP67" s="22"/>
      <c r="AQ67" s="26"/>
      <c r="AR67" s="26"/>
      <c r="AS67" s="7"/>
      <c r="AT67" s="7"/>
    </row>
    <row r="68" spans="6:46" s="14" customFormat="1">
      <c r="F68" s="37"/>
      <c r="G68" s="31"/>
      <c r="H68" s="22"/>
      <c r="I68" s="22"/>
      <c r="J68" s="22"/>
      <c r="K68" s="22"/>
      <c r="L68" s="32"/>
      <c r="M68" s="33"/>
      <c r="N68" s="7"/>
      <c r="O68" s="10"/>
      <c r="P68" s="21"/>
      <c r="Q68" s="10"/>
      <c r="R68" s="22"/>
      <c r="S68" s="22"/>
      <c r="T68" s="22"/>
      <c r="U68" s="22"/>
      <c r="V68" s="22"/>
      <c r="W68" s="26"/>
      <c r="X68" s="26"/>
      <c r="Y68" s="7"/>
      <c r="Z68" s="7"/>
      <c r="AA68" s="10"/>
      <c r="AB68" s="10"/>
      <c r="AC68" s="22"/>
      <c r="AD68" s="22"/>
      <c r="AE68" s="26"/>
      <c r="AF68" s="26"/>
      <c r="AG68" s="7"/>
      <c r="AH68" s="7"/>
      <c r="AI68" s="22"/>
      <c r="AJ68" s="22"/>
      <c r="AK68" s="26"/>
      <c r="AL68" s="26"/>
      <c r="AM68" s="7"/>
      <c r="AN68" s="7"/>
      <c r="AO68" s="22"/>
      <c r="AP68" s="22"/>
      <c r="AQ68" s="26"/>
      <c r="AR68" s="26"/>
      <c r="AS68" s="7"/>
      <c r="AT68" s="7"/>
    </row>
    <row r="69" spans="6:46" s="14" customFormat="1">
      <c r="F69" s="37"/>
      <c r="G69" s="31"/>
      <c r="H69" s="22"/>
      <c r="I69" s="22"/>
      <c r="J69" s="22"/>
      <c r="K69" s="22"/>
      <c r="L69" s="32"/>
      <c r="M69" s="33"/>
      <c r="N69" s="7"/>
      <c r="O69" s="10"/>
      <c r="P69" s="21"/>
      <c r="Q69" s="10"/>
      <c r="R69" s="22"/>
      <c r="S69" s="22"/>
      <c r="T69" s="22"/>
      <c r="U69" s="22"/>
      <c r="V69" s="22"/>
      <c r="W69" s="26"/>
      <c r="X69" s="26"/>
      <c r="Y69" s="7"/>
      <c r="Z69" s="7"/>
      <c r="AA69" s="10"/>
      <c r="AB69" s="10"/>
      <c r="AC69" s="22"/>
      <c r="AD69" s="22"/>
      <c r="AE69" s="26"/>
      <c r="AF69" s="26"/>
      <c r="AG69" s="7"/>
      <c r="AH69" s="7"/>
      <c r="AI69" s="22"/>
      <c r="AJ69" s="22"/>
      <c r="AK69" s="26"/>
      <c r="AL69" s="26"/>
      <c r="AM69" s="7"/>
      <c r="AN69" s="7"/>
      <c r="AO69" s="22"/>
      <c r="AP69" s="22"/>
      <c r="AQ69" s="26"/>
      <c r="AR69" s="26"/>
      <c r="AS69" s="7"/>
      <c r="AT69" s="7"/>
    </row>
    <row r="70" spans="6:46" s="14" customFormat="1">
      <c r="F70" s="37"/>
      <c r="G70" s="31"/>
      <c r="H70" s="22"/>
      <c r="I70" s="22"/>
      <c r="J70" s="22"/>
      <c r="K70" s="22"/>
      <c r="L70" s="32"/>
      <c r="M70" s="33"/>
      <c r="N70" s="7"/>
      <c r="O70" s="10"/>
      <c r="P70" s="21"/>
      <c r="Q70" s="10"/>
      <c r="R70" s="22"/>
      <c r="S70" s="22"/>
      <c r="T70" s="22"/>
      <c r="U70" s="22"/>
      <c r="V70" s="22"/>
      <c r="W70" s="26"/>
      <c r="X70" s="26"/>
      <c r="Y70" s="7"/>
      <c r="Z70" s="7"/>
      <c r="AA70" s="10"/>
      <c r="AB70" s="10"/>
      <c r="AC70" s="22"/>
      <c r="AD70" s="22"/>
      <c r="AE70" s="26"/>
      <c r="AF70" s="26"/>
      <c r="AG70" s="7"/>
      <c r="AH70" s="7"/>
      <c r="AI70" s="22"/>
      <c r="AJ70" s="22"/>
      <c r="AK70" s="26"/>
      <c r="AL70" s="26"/>
      <c r="AM70" s="7"/>
      <c r="AN70" s="7"/>
      <c r="AO70" s="22"/>
      <c r="AP70" s="22"/>
      <c r="AQ70" s="26"/>
      <c r="AR70" s="26"/>
      <c r="AS70" s="7"/>
      <c r="AT70" s="7"/>
    </row>
    <row r="71" spans="6:46" s="14" customFormat="1">
      <c r="F71" s="37"/>
      <c r="G71" s="31"/>
      <c r="H71" s="22"/>
      <c r="I71" s="22"/>
      <c r="J71" s="22"/>
      <c r="K71" s="22"/>
      <c r="L71" s="32"/>
      <c r="M71" s="33"/>
      <c r="N71" s="7"/>
      <c r="O71" s="10"/>
      <c r="P71" s="21"/>
      <c r="Q71" s="10"/>
      <c r="R71" s="22"/>
      <c r="S71" s="22"/>
      <c r="T71" s="22"/>
      <c r="U71" s="22"/>
      <c r="V71" s="22"/>
      <c r="W71" s="26"/>
      <c r="X71" s="26"/>
      <c r="Y71" s="7"/>
      <c r="Z71" s="7"/>
      <c r="AA71" s="10"/>
      <c r="AB71" s="10"/>
      <c r="AC71" s="22"/>
      <c r="AD71" s="22"/>
      <c r="AE71" s="26"/>
      <c r="AF71" s="26"/>
      <c r="AG71" s="7"/>
      <c r="AH71" s="7"/>
      <c r="AI71" s="22"/>
      <c r="AJ71" s="22"/>
      <c r="AK71" s="26"/>
      <c r="AL71" s="26"/>
      <c r="AM71" s="7"/>
      <c r="AN71" s="7"/>
      <c r="AO71" s="22"/>
      <c r="AP71" s="22"/>
      <c r="AQ71" s="26"/>
      <c r="AR71" s="26"/>
      <c r="AS71" s="7"/>
      <c r="AT71" s="7"/>
    </row>
    <row r="72" spans="6:46" s="14" customFormat="1">
      <c r="F72" s="37"/>
      <c r="G72" s="31"/>
      <c r="H72" s="22"/>
      <c r="I72" s="22"/>
      <c r="J72" s="22"/>
      <c r="K72" s="22"/>
      <c r="L72" s="32"/>
      <c r="M72" s="33"/>
      <c r="N72" s="7"/>
      <c r="O72" s="10"/>
      <c r="P72" s="21"/>
      <c r="Q72" s="10"/>
      <c r="R72" s="22"/>
      <c r="S72" s="22"/>
      <c r="T72" s="22"/>
      <c r="U72" s="22"/>
      <c r="V72" s="22"/>
      <c r="W72" s="26"/>
      <c r="X72" s="26"/>
      <c r="Y72" s="7"/>
      <c r="Z72" s="7"/>
      <c r="AA72" s="10"/>
      <c r="AB72" s="10"/>
      <c r="AC72" s="22"/>
      <c r="AD72" s="22"/>
      <c r="AE72" s="26"/>
      <c r="AF72" s="26"/>
      <c r="AG72" s="7"/>
      <c r="AH72" s="7"/>
      <c r="AI72" s="22"/>
      <c r="AJ72" s="22"/>
      <c r="AK72" s="26"/>
      <c r="AL72" s="26"/>
      <c r="AM72" s="7"/>
      <c r="AN72" s="7"/>
      <c r="AO72" s="22"/>
      <c r="AP72" s="22"/>
      <c r="AQ72" s="26"/>
      <c r="AR72" s="26"/>
      <c r="AS72" s="7"/>
      <c r="AT72" s="7"/>
    </row>
    <row r="73" spans="6:46" s="14" customFormat="1">
      <c r="F73" s="37"/>
      <c r="G73" s="31"/>
      <c r="H73" s="22"/>
      <c r="I73" s="22"/>
      <c r="J73" s="22"/>
      <c r="K73" s="22"/>
      <c r="L73" s="32"/>
      <c r="M73" s="33"/>
      <c r="N73" s="7"/>
      <c r="O73" s="10"/>
      <c r="P73" s="21"/>
      <c r="Q73" s="10"/>
      <c r="R73" s="22"/>
      <c r="S73" s="22"/>
      <c r="T73" s="22"/>
      <c r="U73" s="22"/>
      <c r="V73" s="22"/>
      <c r="W73" s="26"/>
      <c r="X73" s="26"/>
      <c r="Y73" s="7"/>
      <c r="Z73" s="7"/>
      <c r="AA73" s="10"/>
      <c r="AB73" s="10"/>
      <c r="AC73" s="22"/>
      <c r="AD73" s="22"/>
      <c r="AE73" s="26"/>
      <c r="AF73" s="26"/>
      <c r="AG73" s="7"/>
      <c r="AH73" s="7"/>
      <c r="AI73" s="22"/>
      <c r="AJ73" s="22"/>
      <c r="AK73" s="26"/>
      <c r="AL73" s="26"/>
      <c r="AM73" s="7"/>
      <c r="AN73" s="7"/>
      <c r="AO73" s="22"/>
      <c r="AP73" s="22"/>
      <c r="AQ73" s="26"/>
      <c r="AR73" s="26"/>
      <c r="AS73" s="7"/>
      <c r="AT73" s="7"/>
    </row>
    <row r="74" spans="6:46" s="14" customFormat="1">
      <c r="F74" s="37"/>
      <c r="G74" s="31"/>
      <c r="H74" s="22"/>
      <c r="I74" s="22"/>
      <c r="J74" s="22"/>
      <c r="K74" s="22"/>
      <c r="L74" s="32"/>
      <c r="M74" s="33"/>
      <c r="N74" s="7"/>
      <c r="O74" s="10"/>
      <c r="P74" s="21"/>
      <c r="Q74" s="10"/>
      <c r="R74" s="22"/>
      <c r="S74" s="22"/>
      <c r="T74" s="22"/>
      <c r="U74" s="22"/>
      <c r="V74" s="22"/>
      <c r="W74" s="26"/>
      <c r="X74" s="26"/>
      <c r="Y74" s="7"/>
      <c r="Z74" s="7"/>
      <c r="AA74" s="10"/>
      <c r="AB74" s="10"/>
      <c r="AC74" s="22"/>
      <c r="AD74" s="22"/>
      <c r="AE74" s="26"/>
      <c r="AF74" s="26"/>
      <c r="AG74" s="7"/>
      <c r="AH74" s="7"/>
      <c r="AI74" s="22"/>
      <c r="AJ74" s="22"/>
      <c r="AK74" s="26"/>
      <c r="AL74" s="26"/>
      <c r="AM74" s="7"/>
      <c r="AN74" s="7"/>
      <c r="AO74" s="22"/>
      <c r="AP74" s="22"/>
      <c r="AQ74" s="26"/>
      <c r="AR74" s="26"/>
      <c r="AS74" s="7"/>
      <c r="AT74" s="7"/>
    </row>
    <row r="75" spans="6:46" s="14" customFormat="1">
      <c r="F75" s="37"/>
      <c r="G75" s="31"/>
      <c r="H75" s="22"/>
      <c r="I75" s="22"/>
      <c r="J75" s="22"/>
      <c r="K75" s="22"/>
      <c r="L75" s="32"/>
      <c r="M75" s="33"/>
      <c r="N75" s="7"/>
      <c r="O75" s="10"/>
      <c r="P75" s="21"/>
      <c r="Q75" s="10"/>
      <c r="R75" s="22"/>
      <c r="S75" s="22"/>
      <c r="T75" s="22"/>
      <c r="U75" s="22"/>
      <c r="V75" s="22"/>
      <c r="W75" s="26"/>
      <c r="X75" s="26"/>
      <c r="Y75" s="7"/>
      <c r="Z75" s="7"/>
      <c r="AA75" s="10"/>
      <c r="AB75" s="10"/>
      <c r="AC75" s="22"/>
      <c r="AD75" s="22"/>
      <c r="AE75" s="26"/>
      <c r="AF75" s="26"/>
      <c r="AG75" s="7"/>
      <c r="AH75" s="7"/>
      <c r="AI75" s="22"/>
      <c r="AJ75" s="22"/>
      <c r="AK75" s="26"/>
      <c r="AL75" s="26"/>
      <c r="AM75" s="7"/>
      <c r="AN75" s="7"/>
      <c r="AO75" s="22"/>
      <c r="AP75" s="22"/>
      <c r="AQ75" s="26"/>
      <c r="AR75" s="26"/>
      <c r="AS75" s="7"/>
      <c r="AT75" s="7"/>
    </row>
    <row r="76" spans="6:46" s="14" customFormat="1">
      <c r="F76" s="37"/>
      <c r="G76" s="31"/>
      <c r="H76" s="22"/>
      <c r="I76" s="22"/>
      <c r="J76" s="22"/>
      <c r="K76" s="22"/>
      <c r="L76" s="32"/>
      <c r="M76" s="33"/>
      <c r="N76" s="7"/>
      <c r="O76" s="10"/>
      <c r="P76" s="21"/>
      <c r="Q76" s="10"/>
      <c r="R76" s="22"/>
      <c r="S76" s="22"/>
      <c r="T76" s="22"/>
      <c r="U76" s="22"/>
      <c r="V76" s="22"/>
      <c r="W76" s="26"/>
      <c r="X76" s="26"/>
      <c r="Y76" s="7"/>
      <c r="Z76" s="7"/>
      <c r="AA76" s="10"/>
      <c r="AB76" s="10"/>
      <c r="AC76" s="22"/>
      <c r="AD76" s="22"/>
      <c r="AE76" s="26"/>
      <c r="AF76" s="26"/>
      <c r="AG76" s="7"/>
      <c r="AH76" s="7"/>
      <c r="AI76" s="22"/>
      <c r="AJ76" s="22"/>
      <c r="AK76" s="26"/>
      <c r="AL76" s="26"/>
      <c r="AM76" s="7"/>
      <c r="AN76" s="7"/>
      <c r="AO76" s="22"/>
      <c r="AP76" s="22"/>
      <c r="AQ76" s="26"/>
      <c r="AR76" s="26"/>
      <c r="AS76" s="7"/>
      <c r="AT76" s="7"/>
    </row>
    <row r="77" spans="6:46" s="14" customFormat="1">
      <c r="F77" s="37"/>
      <c r="G77" s="31"/>
      <c r="H77" s="22"/>
      <c r="I77" s="22"/>
      <c r="J77" s="22"/>
      <c r="K77" s="22"/>
      <c r="L77" s="32"/>
      <c r="M77" s="33"/>
      <c r="N77" s="7"/>
      <c r="O77" s="10"/>
      <c r="P77" s="21"/>
      <c r="Q77" s="10"/>
      <c r="R77" s="22"/>
      <c r="S77" s="22"/>
      <c r="T77" s="22"/>
      <c r="U77" s="22"/>
      <c r="V77" s="22"/>
      <c r="W77" s="26"/>
      <c r="X77" s="26"/>
      <c r="Y77" s="7"/>
      <c r="Z77" s="7"/>
      <c r="AA77" s="10"/>
      <c r="AB77" s="10"/>
      <c r="AC77" s="22"/>
      <c r="AD77" s="22"/>
      <c r="AE77" s="26"/>
      <c r="AF77" s="26"/>
      <c r="AG77" s="7"/>
      <c r="AH77" s="7"/>
      <c r="AI77" s="22"/>
      <c r="AJ77" s="22"/>
      <c r="AK77" s="26"/>
      <c r="AL77" s="26"/>
      <c r="AM77" s="7"/>
      <c r="AN77" s="7"/>
      <c r="AO77" s="22"/>
      <c r="AP77" s="22"/>
      <c r="AQ77" s="26"/>
      <c r="AR77" s="26"/>
      <c r="AS77" s="7"/>
      <c r="AT77" s="7"/>
    </row>
    <row r="78" spans="6:46" s="14" customFormat="1">
      <c r="F78" s="37"/>
      <c r="G78" s="31"/>
      <c r="H78" s="22"/>
      <c r="I78" s="22"/>
      <c r="J78" s="22"/>
      <c r="K78" s="22"/>
      <c r="L78" s="32"/>
      <c r="M78" s="33"/>
      <c r="N78" s="7"/>
      <c r="O78" s="10"/>
      <c r="P78" s="21"/>
      <c r="Q78" s="10"/>
      <c r="R78" s="22"/>
      <c r="S78" s="22"/>
      <c r="T78" s="22"/>
      <c r="U78" s="22"/>
      <c r="V78" s="22"/>
      <c r="W78" s="26"/>
      <c r="X78" s="26"/>
      <c r="Y78" s="7"/>
      <c r="Z78" s="7"/>
      <c r="AA78" s="10"/>
      <c r="AB78" s="10"/>
      <c r="AC78" s="22"/>
      <c r="AD78" s="22"/>
      <c r="AE78" s="26"/>
      <c r="AF78" s="26"/>
      <c r="AG78" s="7"/>
      <c r="AH78" s="7"/>
      <c r="AI78" s="22"/>
      <c r="AJ78" s="22"/>
      <c r="AK78" s="26"/>
      <c r="AL78" s="26"/>
      <c r="AM78" s="7"/>
      <c r="AN78" s="7"/>
      <c r="AO78" s="22"/>
      <c r="AP78" s="22"/>
      <c r="AQ78" s="26"/>
      <c r="AR78" s="26"/>
      <c r="AS78" s="7"/>
      <c r="AT78" s="7"/>
    </row>
    <row r="79" spans="6:46" s="14" customFormat="1">
      <c r="F79" s="37"/>
      <c r="G79" s="31"/>
      <c r="H79" s="22"/>
      <c r="I79" s="22"/>
      <c r="J79" s="22"/>
      <c r="K79" s="22"/>
      <c r="L79" s="32"/>
      <c r="M79" s="33"/>
      <c r="N79" s="7"/>
      <c r="O79" s="10"/>
      <c r="P79" s="21"/>
      <c r="Q79" s="10"/>
      <c r="R79" s="22"/>
      <c r="S79" s="22"/>
      <c r="T79" s="22"/>
      <c r="U79" s="22"/>
      <c r="V79" s="22"/>
      <c r="W79" s="26"/>
      <c r="X79" s="26"/>
      <c r="Y79" s="7"/>
      <c r="Z79" s="7"/>
      <c r="AA79" s="10"/>
      <c r="AB79" s="10"/>
      <c r="AC79" s="22"/>
      <c r="AD79" s="22"/>
      <c r="AE79" s="26"/>
      <c r="AF79" s="26"/>
      <c r="AG79" s="7"/>
      <c r="AH79" s="7"/>
      <c r="AI79" s="22"/>
      <c r="AJ79" s="22"/>
      <c r="AK79" s="26"/>
      <c r="AL79" s="26"/>
      <c r="AM79" s="7"/>
      <c r="AN79" s="7"/>
      <c r="AO79" s="22"/>
      <c r="AP79" s="22"/>
      <c r="AQ79" s="26"/>
      <c r="AR79" s="26"/>
      <c r="AS79" s="7"/>
      <c r="AT79" s="7"/>
    </row>
    <row r="80" spans="6:46" s="14" customFormat="1">
      <c r="F80" s="37"/>
      <c r="G80" s="31"/>
      <c r="H80" s="22"/>
      <c r="I80" s="22"/>
      <c r="J80" s="22"/>
      <c r="K80" s="22"/>
      <c r="L80" s="32"/>
      <c r="M80" s="33"/>
      <c r="N80" s="7"/>
      <c r="O80" s="10"/>
      <c r="P80" s="21"/>
      <c r="Q80" s="10"/>
      <c r="R80" s="22"/>
      <c r="S80" s="22"/>
      <c r="T80" s="22"/>
      <c r="U80" s="22"/>
      <c r="V80" s="22"/>
      <c r="W80" s="26"/>
      <c r="X80" s="26"/>
      <c r="Y80" s="7"/>
      <c r="Z80" s="7"/>
      <c r="AA80" s="10"/>
      <c r="AB80" s="10"/>
      <c r="AC80" s="22"/>
      <c r="AD80" s="22"/>
      <c r="AE80" s="26"/>
      <c r="AF80" s="26"/>
      <c r="AG80" s="7"/>
      <c r="AH80" s="7"/>
      <c r="AI80" s="22"/>
      <c r="AJ80" s="22"/>
      <c r="AK80" s="26"/>
      <c r="AL80" s="26"/>
      <c r="AM80" s="7"/>
      <c r="AN80" s="7"/>
      <c r="AO80" s="22"/>
      <c r="AP80" s="22"/>
      <c r="AQ80" s="26"/>
      <c r="AR80" s="26"/>
      <c r="AS80" s="7"/>
      <c r="AT80" s="7"/>
    </row>
    <row r="81" spans="6:46" s="14" customFormat="1">
      <c r="F81" s="37"/>
      <c r="G81" s="31"/>
      <c r="H81" s="22"/>
      <c r="I81" s="22"/>
      <c r="J81" s="22"/>
      <c r="K81" s="22"/>
      <c r="L81" s="32"/>
      <c r="M81" s="33"/>
      <c r="N81" s="7"/>
      <c r="O81" s="10"/>
      <c r="P81" s="21"/>
      <c r="Q81" s="10"/>
      <c r="R81" s="22"/>
      <c r="S81" s="22"/>
      <c r="T81" s="22"/>
      <c r="U81" s="22"/>
      <c r="V81" s="22"/>
      <c r="W81" s="26"/>
      <c r="X81" s="26"/>
      <c r="Y81" s="7"/>
      <c r="Z81" s="7"/>
      <c r="AA81" s="10"/>
      <c r="AB81" s="10"/>
      <c r="AC81" s="22"/>
      <c r="AD81" s="22"/>
      <c r="AE81" s="26"/>
      <c r="AF81" s="26"/>
      <c r="AG81" s="7"/>
      <c r="AH81" s="7"/>
      <c r="AI81" s="22"/>
      <c r="AJ81" s="22"/>
      <c r="AK81" s="26"/>
      <c r="AL81" s="26"/>
      <c r="AM81" s="7"/>
      <c r="AN81" s="7"/>
      <c r="AO81" s="22"/>
      <c r="AP81" s="22"/>
      <c r="AQ81" s="26"/>
      <c r="AR81" s="26"/>
      <c r="AS81" s="7"/>
      <c r="AT81" s="7"/>
    </row>
    <row r="82" spans="6:46" s="14" customFormat="1">
      <c r="F82" s="37"/>
      <c r="G82" s="31"/>
      <c r="H82" s="22"/>
      <c r="I82" s="22"/>
      <c r="J82" s="22"/>
      <c r="K82" s="22"/>
      <c r="L82" s="32"/>
      <c r="M82" s="33"/>
      <c r="N82" s="7"/>
      <c r="O82" s="10"/>
      <c r="P82" s="21"/>
      <c r="Q82" s="10"/>
      <c r="R82" s="22"/>
      <c r="S82" s="22"/>
      <c r="T82" s="22"/>
      <c r="U82" s="22"/>
      <c r="V82" s="22"/>
      <c r="W82" s="26"/>
      <c r="X82" s="26"/>
      <c r="Y82" s="7"/>
      <c r="Z82" s="7"/>
      <c r="AA82" s="10"/>
      <c r="AB82" s="10"/>
      <c r="AC82" s="22"/>
      <c r="AD82" s="22"/>
      <c r="AE82" s="26"/>
      <c r="AF82" s="26"/>
      <c r="AG82" s="7"/>
      <c r="AH82" s="7"/>
      <c r="AI82" s="22"/>
      <c r="AJ82" s="22"/>
      <c r="AK82" s="26"/>
      <c r="AL82" s="26"/>
      <c r="AM82" s="7"/>
      <c r="AN82" s="7"/>
      <c r="AO82" s="22"/>
      <c r="AP82" s="22"/>
      <c r="AQ82" s="26"/>
      <c r="AR82" s="26"/>
      <c r="AS82" s="7"/>
      <c r="AT82" s="7"/>
    </row>
    <row r="83" spans="6:46" s="14" customFormat="1">
      <c r="F83" s="37"/>
      <c r="G83" s="31"/>
      <c r="H83" s="22"/>
      <c r="I83" s="22"/>
      <c r="J83" s="22"/>
      <c r="K83" s="22"/>
      <c r="L83" s="32"/>
      <c r="M83" s="33"/>
      <c r="N83" s="7"/>
      <c r="O83" s="10"/>
      <c r="P83" s="21"/>
      <c r="Q83" s="10"/>
      <c r="R83" s="22"/>
      <c r="S83" s="22"/>
      <c r="T83" s="22"/>
      <c r="U83" s="22"/>
      <c r="V83" s="22"/>
      <c r="W83" s="26"/>
      <c r="X83" s="26"/>
      <c r="Y83" s="7"/>
      <c r="Z83" s="7"/>
      <c r="AA83" s="10"/>
      <c r="AB83" s="10"/>
      <c r="AC83" s="22"/>
      <c r="AD83" s="22"/>
      <c r="AE83" s="26"/>
      <c r="AF83" s="26"/>
      <c r="AG83" s="7"/>
      <c r="AH83" s="7"/>
      <c r="AI83" s="22"/>
      <c r="AJ83" s="22"/>
      <c r="AK83" s="26"/>
      <c r="AL83" s="26"/>
      <c r="AM83" s="7"/>
      <c r="AN83" s="7"/>
      <c r="AO83" s="22"/>
      <c r="AP83" s="22"/>
      <c r="AQ83" s="26"/>
      <c r="AR83" s="26"/>
      <c r="AS83" s="7"/>
      <c r="AT83" s="7"/>
    </row>
    <row r="84" spans="6:46" s="14" customFormat="1">
      <c r="F84" s="37"/>
      <c r="G84" s="31"/>
      <c r="H84" s="22"/>
      <c r="I84" s="22"/>
      <c r="J84" s="22"/>
      <c r="K84" s="22"/>
      <c r="L84" s="32"/>
      <c r="M84" s="33"/>
      <c r="N84" s="7"/>
      <c r="O84" s="10"/>
      <c r="P84" s="21"/>
      <c r="Q84" s="10"/>
      <c r="R84" s="22"/>
      <c r="S84" s="22"/>
      <c r="T84" s="22"/>
      <c r="U84" s="22"/>
      <c r="V84" s="22"/>
      <c r="W84" s="26"/>
      <c r="X84" s="26"/>
      <c r="Y84" s="7"/>
      <c r="Z84" s="7"/>
      <c r="AA84" s="10"/>
      <c r="AB84" s="10"/>
      <c r="AC84" s="22"/>
      <c r="AD84" s="22"/>
      <c r="AE84" s="26"/>
      <c r="AF84" s="26"/>
      <c r="AG84" s="7"/>
      <c r="AH84" s="7"/>
      <c r="AI84" s="22"/>
      <c r="AJ84" s="22"/>
      <c r="AK84" s="26"/>
      <c r="AL84" s="26"/>
      <c r="AM84" s="7"/>
      <c r="AN84" s="7"/>
      <c r="AO84" s="22"/>
      <c r="AP84" s="22"/>
      <c r="AQ84" s="26"/>
      <c r="AR84" s="26"/>
      <c r="AS84" s="7"/>
      <c r="AT84" s="7"/>
    </row>
    <row r="85" spans="6:46" s="14" customFormat="1">
      <c r="F85" s="37"/>
      <c r="G85" s="31"/>
      <c r="H85" s="22"/>
      <c r="I85" s="22"/>
      <c r="J85" s="22"/>
      <c r="K85" s="22"/>
      <c r="L85" s="32"/>
      <c r="M85" s="33"/>
      <c r="N85" s="7"/>
      <c r="O85" s="10"/>
      <c r="P85" s="21"/>
      <c r="Q85" s="10"/>
      <c r="R85" s="22"/>
      <c r="S85" s="22"/>
      <c r="T85" s="22"/>
      <c r="U85" s="22"/>
      <c r="V85" s="22"/>
      <c r="W85" s="26"/>
      <c r="X85" s="26"/>
      <c r="Y85" s="7"/>
      <c r="Z85" s="7"/>
      <c r="AA85" s="10"/>
      <c r="AB85" s="10"/>
      <c r="AC85" s="22"/>
      <c r="AD85" s="22"/>
      <c r="AE85" s="26"/>
      <c r="AF85" s="26"/>
      <c r="AG85" s="7"/>
      <c r="AH85" s="7"/>
      <c r="AI85" s="22"/>
      <c r="AJ85" s="22"/>
      <c r="AK85" s="26"/>
      <c r="AL85" s="26"/>
      <c r="AM85" s="7"/>
      <c r="AN85" s="7"/>
      <c r="AO85" s="22"/>
      <c r="AP85" s="22"/>
      <c r="AQ85" s="26"/>
      <c r="AR85" s="26"/>
      <c r="AS85" s="7"/>
      <c r="AT85" s="7"/>
    </row>
    <row r="86" spans="6:46" s="14" customFormat="1">
      <c r="F86" s="37"/>
      <c r="G86" s="31"/>
      <c r="H86" s="22"/>
      <c r="I86" s="22"/>
      <c r="J86" s="22"/>
      <c r="K86" s="22"/>
      <c r="L86" s="32"/>
      <c r="M86" s="33"/>
      <c r="N86" s="7"/>
      <c r="O86" s="10"/>
      <c r="P86" s="21"/>
      <c r="Q86" s="10"/>
      <c r="R86" s="22"/>
      <c r="S86" s="22"/>
      <c r="T86" s="22"/>
      <c r="U86" s="22"/>
      <c r="V86" s="22"/>
      <c r="W86" s="26"/>
      <c r="X86" s="26"/>
      <c r="Y86" s="7"/>
      <c r="Z86" s="7"/>
      <c r="AA86" s="10"/>
      <c r="AB86" s="10"/>
      <c r="AC86" s="22"/>
      <c r="AD86" s="22"/>
      <c r="AE86" s="26"/>
      <c r="AF86" s="26"/>
      <c r="AG86" s="7"/>
      <c r="AH86" s="7"/>
      <c r="AI86" s="22"/>
      <c r="AJ86" s="22"/>
      <c r="AK86" s="26"/>
      <c r="AL86" s="26"/>
      <c r="AM86" s="7"/>
      <c r="AN86" s="7"/>
      <c r="AO86" s="22"/>
      <c r="AP86" s="22"/>
      <c r="AQ86" s="26"/>
      <c r="AR86" s="26"/>
      <c r="AS86" s="7"/>
      <c r="AT86" s="7"/>
    </row>
    <row r="87" spans="6:46" s="14" customFormat="1">
      <c r="F87" s="37"/>
      <c r="G87" s="31"/>
      <c r="H87" s="22"/>
      <c r="I87" s="22"/>
      <c r="J87" s="22"/>
      <c r="K87" s="22"/>
      <c r="L87" s="32"/>
      <c r="M87" s="33"/>
      <c r="N87" s="7"/>
      <c r="O87" s="10"/>
      <c r="P87" s="21"/>
      <c r="Q87" s="10"/>
      <c r="R87" s="22"/>
      <c r="S87" s="22"/>
      <c r="T87" s="22"/>
      <c r="U87" s="22"/>
      <c r="V87" s="22"/>
      <c r="W87" s="26"/>
      <c r="X87" s="26"/>
      <c r="Y87" s="7"/>
      <c r="Z87" s="7"/>
      <c r="AA87" s="10"/>
      <c r="AB87" s="10"/>
      <c r="AC87" s="22"/>
      <c r="AD87" s="22"/>
      <c r="AE87" s="26"/>
      <c r="AF87" s="26"/>
      <c r="AG87" s="7"/>
      <c r="AH87" s="7"/>
      <c r="AI87" s="22"/>
      <c r="AJ87" s="22"/>
      <c r="AK87" s="26"/>
      <c r="AL87" s="26"/>
      <c r="AM87" s="7"/>
      <c r="AN87" s="7"/>
      <c r="AO87" s="22"/>
      <c r="AP87" s="22"/>
      <c r="AQ87" s="26"/>
      <c r="AR87" s="26"/>
      <c r="AS87" s="7"/>
      <c r="AT87" s="7"/>
    </row>
    <row r="88" spans="6:46" s="14" customFormat="1">
      <c r="F88" s="37"/>
      <c r="G88" s="31"/>
      <c r="H88" s="22"/>
      <c r="I88" s="22"/>
      <c r="J88" s="22"/>
      <c r="K88" s="22"/>
      <c r="L88" s="32"/>
      <c r="M88" s="33"/>
      <c r="N88" s="7"/>
      <c r="O88" s="10"/>
      <c r="P88" s="21"/>
      <c r="Q88" s="10"/>
      <c r="R88" s="22"/>
      <c r="S88" s="22"/>
      <c r="T88" s="22"/>
      <c r="U88" s="22"/>
      <c r="V88" s="22"/>
      <c r="W88" s="26"/>
      <c r="X88" s="26"/>
      <c r="Y88" s="7"/>
      <c r="Z88" s="7"/>
      <c r="AA88" s="10"/>
      <c r="AB88" s="10"/>
      <c r="AC88" s="22"/>
      <c r="AD88" s="22"/>
      <c r="AE88" s="26"/>
      <c r="AF88" s="26"/>
      <c r="AG88" s="7"/>
      <c r="AH88" s="7"/>
      <c r="AI88" s="22"/>
      <c r="AJ88" s="22"/>
      <c r="AK88" s="26"/>
      <c r="AL88" s="26"/>
      <c r="AM88" s="7"/>
      <c r="AN88" s="7"/>
      <c r="AO88" s="22"/>
      <c r="AP88" s="22"/>
      <c r="AQ88" s="26"/>
      <c r="AR88" s="26"/>
      <c r="AS88" s="7"/>
      <c r="AT88" s="7"/>
    </row>
    <row r="89" spans="6:46" s="14" customFormat="1">
      <c r="F89" s="37"/>
      <c r="G89" s="31"/>
      <c r="H89" s="22"/>
      <c r="I89" s="22"/>
      <c r="J89" s="22"/>
      <c r="K89" s="22"/>
      <c r="L89" s="32"/>
      <c r="M89" s="33"/>
      <c r="N89" s="7"/>
      <c r="O89" s="10"/>
      <c r="P89" s="21"/>
      <c r="Q89" s="10"/>
      <c r="R89" s="22"/>
      <c r="S89" s="22"/>
      <c r="T89" s="22"/>
      <c r="U89" s="22"/>
      <c r="V89" s="22"/>
      <c r="W89" s="26"/>
      <c r="X89" s="26"/>
      <c r="Y89" s="7"/>
      <c r="Z89" s="7"/>
      <c r="AA89" s="10"/>
      <c r="AB89" s="10"/>
      <c r="AC89" s="22"/>
      <c r="AD89" s="22"/>
      <c r="AE89" s="26"/>
      <c r="AF89" s="26"/>
      <c r="AG89" s="7"/>
      <c r="AH89" s="7"/>
      <c r="AI89" s="22"/>
      <c r="AJ89" s="22"/>
      <c r="AK89" s="26"/>
      <c r="AL89" s="26"/>
      <c r="AM89" s="7"/>
      <c r="AN89" s="7"/>
      <c r="AO89" s="22"/>
      <c r="AP89" s="22"/>
      <c r="AQ89" s="26"/>
      <c r="AR89" s="26"/>
      <c r="AS89" s="7"/>
      <c r="AT89" s="7"/>
    </row>
    <row r="90" spans="6:46" s="14" customFormat="1">
      <c r="F90" s="37"/>
      <c r="G90" s="31"/>
      <c r="H90" s="22"/>
      <c r="I90" s="22"/>
      <c r="J90" s="22"/>
      <c r="K90" s="22"/>
      <c r="L90" s="32"/>
      <c r="M90" s="33"/>
      <c r="N90" s="7"/>
      <c r="O90" s="10"/>
      <c r="P90" s="21"/>
      <c r="Q90" s="10"/>
      <c r="R90" s="22"/>
      <c r="S90" s="22"/>
      <c r="T90" s="22"/>
      <c r="U90" s="22"/>
      <c r="V90" s="22"/>
      <c r="W90" s="26"/>
      <c r="X90" s="26"/>
      <c r="Y90" s="7"/>
      <c r="Z90" s="7"/>
      <c r="AA90" s="10"/>
      <c r="AB90" s="10"/>
      <c r="AC90" s="22"/>
      <c r="AD90" s="22"/>
      <c r="AE90" s="26"/>
      <c r="AF90" s="26"/>
      <c r="AG90" s="7"/>
      <c r="AH90" s="7"/>
      <c r="AI90" s="22"/>
      <c r="AJ90" s="22"/>
      <c r="AK90" s="26"/>
      <c r="AL90" s="26"/>
      <c r="AM90" s="7"/>
      <c r="AN90" s="7"/>
      <c r="AO90" s="22"/>
      <c r="AP90" s="22"/>
      <c r="AQ90" s="26"/>
      <c r="AR90" s="26"/>
      <c r="AS90" s="7"/>
      <c r="AT90" s="7"/>
    </row>
    <row r="91" spans="6:46" s="14" customFormat="1">
      <c r="F91" s="37"/>
      <c r="G91" s="31"/>
      <c r="H91" s="22"/>
      <c r="I91" s="22"/>
      <c r="J91" s="22"/>
      <c r="K91" s="22"/>
      <c r="L91" s="32"/>
      <c r="M91" s="33"/>
      <c r="N91" s="7"/>
      <c r="O91" s="10"/>
      <c r="P91" s="21"/>
      <c r="Q91" s="10"/>
      <c r="R91" s="22"/>
      <c r="S91" s="22"/>
      <c r="T91" s="22"/>
      <c r="U91" s="22"/>
      <c r="V91" s="22"/>
      <c r="W91" s="26"/>
      <c r="X91" s="26"/>
      <c r="Y91" s="7"/>
      <c r="Z91" s="7"/>
      <c r="AA91" s="10"/>
      <c r="AB91" s="10"/>
      <c r="AC91" s="22"/>
      <c r="AD91" s="22"/>
      <c r="AE91" s="26"/>
      <c r="AF91" s="26"/>
      <c r="AG91" s="7"/>
      <c r="AH91" s="7"/>
      <c r="AI91" s="22"/>
      <c r="AJ91" s="22"/>
      <c r="AK91" s="26"/>
      <c r="AL91" s="26"/>
      <c r="AM91" s="7"/>
      <c r="AN91" s="7"/>
      <c r="AO91" s="22"/>
      <c r="AP91" s="22"/>
      <c r="AQ91" s="26"/>
      <c r="AR91" s="26"/>
      <c r="AS91" s="7"/>
      <c r="AT91" s="7"/>
    </row>
    <row r="92" spans="6:46" s="14" customFormat="1">
      <c r="F92" s="37"/>
      <c r="G92" s="31"/>
      <c r="H92" s="22"/>
      <c r="I92" s="22"/>
      <c r="J92" s="22"/>
      <c r="K92" s="22"/>
      <c r="L92" s="32"/>
      <c r="M92" s="33"/>
      <c r="N92" s="7"/>
      <c r="O92" s="10"/>
      <c r="P92" s="21"/>
      <c r="Q92" s="10"/>
      <c r="R92" s="22"/>
      <c r="S92" s="22"/>
      <c r="T92" s="22"/>
      <c r="U92" s="22"/>
      <c r="V92" s="22"/>
      <c r="W92" s="26"/>
      <c r="X92" s="26"/>
      <c r="Y92" s="7"/>
      <c r="Z92" s="7"/>
      <c r="AA92" s="10"/>
      <c r="AB92" s="10"/>
      <c r="AC92" s="22"/>
      <c r="AD92" s="22"/>
      <c r="AE92" s="26"/>
      <c r="AF92" s="26"/>
      <c r="AG92" s="7"/>
      <c r="AH92" s="7"/>
      <c r="AI92" s="22"/>
      <c r="AJ92" s="22"/>
      <c r="AK92" s="26"/>
      <c r="AL92" s="26"/>
      <c r="AM92" s="7"/>
      <c r="AN92" s="7"/>
      <c r="AO92" s="22"/>
      <c r="AP92" s="22"/>
      <c r="AQ92" s="26"/>
      <c r="AR92" s="26"/>
      <c r="AS92" s="7"/>
      <c r="AT92" s="7"/>
    </row>
    <row r="93" spans="6:46" s="14" customFormat="1">
      <c r="F93" s="37"/>
      <c r="G93" s="31"/>
      <c r="H93" s="22"/>
      <c r="I93" s="22"/>
      <c r="J93" s="22"/>
      <c r="K93" s="22"/>
      <c r="L93" s="32"/>
      <c r="M93" s="33"/>
      <c r="N93" s="7"/>
      <c r="O93" s="10"/>
      <c r="P93" s="21"/>
      <c r="Q93" s="10"/>
      <c r="R93" s="22"/>
      <c r="S93" s="22"/>
      <c r="T93" s="22"/>
      <c r="U93" s="22"/>
      <c r="V93" s="22"/>
      <c r="W93" s="26"/>
      <c r="X93" s="26"/>
      <c r="Y93" s="7"/>
      <c r="Z93" s="7"/>
      <c r="AA93" s="10"/>
      <c r="AB93" s="10"/>
      <c r="AC93" s="22"/>
      <c r="AD93" s="22"/>
      <c r="AE93" s="26"/>
      <c r="AF93" s="26"/>
      <c r="AG93" s="7"/>
      <c r="AH93" s="7"/>
      <c r="AI93" s="22"/>
      <c r="AJ93" s="22"/>
      <c r="AK93" s="26"/>
      <c r="AL93" s="26"/>
      <c r="AM93" s="7"/>
      <c r="AN93" s="7"/>
      <c r="AO93" s="22"/>
      <c r="AP93" s="22"/>
      <c r="AQ93" s="26"/>
      <c r="AR93" s="26"/>
      <c r="AS93" s="7"/>
      <c r="AT93" s="7"/>
    </row>
    <row r="94" spans="6:46" s="14" customFormat="1">
      <c r="F94" s="37"/>
      <c r="G94" s="31"/>
      <c r="H94" s="22"/>
      <c r="I94" s="22"/>
      <c r="J94" s="22"/>
      <c r="K94" s="22"/>
      <c r="L94" s="32"/>
      <c r="M94" s="33"/>
      <c r="N94" s="7"/>
      <c r="O94" s="10"/>
      <c r="P94" s="21"/>
      <c r="Q94" s="10"/>
      <c r="R94" s="22"/>
      <c r="S94" s="22"/>
      <c r="T94" s="22"/>
      <c r="U94" s="22"/>
      <c r="V94" s="22"/>
      <c r="W94" s="26"/>
      <c r="X94" s="26"/>
      <c r="Y94" s="7"/>
      <c r="Z94" s="7"/>
      <c r="AA94" s="10"/>
      <c r="AB94" s="10"/>
      <c r="AC94" s="22"/>
      <c r="AD94" s="22"/>
      <c r="AE94" s="26"/>
      <c r="AF94" s="26"/>
      <c r="AG94" s="7"/>
      <c r="AH94" s="7"/>
      <c r="AI94" s="22"/>
      <c r="AJ94" s="22"/>
      <c r="AK94" s="26"/>
      <c r="AL94" s="26"/>
      <c r="AM94" s="7"/>
      <c r="AN94" s="7"/>
      <c r="AO94" s="22"/>
      <c r="AP94" s="22"/>
      <c r="AQ94" s="26"/>
      <c r="AR94" s="26"/>
      <c r="AS94" s="7"/>
      <c r="AT94" s="7"/>
    </row>
    <row r="95" spans="6:46" s="14" customFormat="1">
      <c r="F95" s="37"/>
      <c r="G95" s="31"/>
      <c r="H95" s="22"/>
      <c r="I95" s="22"/>
      <c r="J95" s="22"/>
      <c r="K95" s="22"/>
      <c r="L95" s="32"/>
      <c r="M95" s="33"/>
      <c r="N95" s="7"/>
      <c r="O95" s="10"/>
      <c r="P95" s="21"/>
      <c r="Q95" s="10"/>
      <c r="R95" s="22"/>
      <c r="S95" s="22"/>
      <c r="T95" s="22"/>
      <c r="U95" s="22"/>
      <c r="V95" s="22"/>
      <c r="W95" s="26"/>
      <c r="X95" s="26"/>
      <c r="Y95" s="7"/>
      <c r="Z95" s="7"/>
      <c r="AA95" s="10"/>
      <c r="AB95" s="10"/>
      <c r="AC95" s="22"/>
      <c r="AD95" s="22"/>
      <c r="AE95" s="26"/>
      <c r="AF95" s="26"/>
      <c r="AG95" s="7"/>
      <c r="AH95" s="7"/>
      <c r="AI95" s="22"/>
      <c r="AJ95" s="22"/>
      <c r="AK95" s="26"/>
      <c r="AL95" s="26"/>
      <c r="AM95" s="7"/>
      <c r="AN95" s="7"/>
      <c r="AO95" s="22"/>
      <c r="AP95" s="22"/>
      <c r="AQ95" s="26"/>
      <c r="AR95" s="26"/>
      <c r="AS95" s="7"/>
      <c r="AT95" s="7"/>
    </row>
    <row r="96" spans="6:46" s="14" customFormat="1">
      <c r="F96" s="37"/>
      <c r="G96" s="31"/>
      <c r="H96" s="22"/>
      <c r="I96" s="22"/>
      <c r="J96" s="22"/>
      <c r="K96" s="22"/>
      <c r="L96" s="32"/>
      <c r="M96" s="33"/>
      <c r="N96" s="7"/>
      <c r="O96" s="10"/>
      <c r="P96" s="21"/>
      <c r="Q96" s="10"/>
      <c r="R96" s="22"/>
      <c r="S96" s="22"/>
      <c r="T96" s="22"/>
      <c r="U96" s="22"/>
      <c r="V96" s="22"/>
      <c r="W96" s="26"/>
      <c r="X96" s="26"/>
      <c r="Y96" s="7"/>
      <c r="Z96" s="7"/>
      <c r="AA96" s="10"/>
      <c r="AB96" s="10"/>
      <c r="AC96" s="22"/>
      <c r="AD96" s="22"/>
      <c r="AE96" s="26"/>
      <c r="AF96" s="26"/>
      <c r="AG96" s="7"/>
      <c r="AH96" s="7"/>
      <c r="AI96" s="22"/>
      <c r="AJ96" s="22"/>
      <c r="AK96" s="26"/>
      <c r="AL96" s="26"/>
      <c r="AM96" s="7"/>
      <c r="AN96" s="7"/>
      <c r="AO96" s="22"/>
      <c r="AP96" s="22"/>
      <c r="AQ96" s="26"/>
      <c r="AR96" s="26"/>
      <c r="AS96" s="7"/>
      <c r="AT96" s="7"/>
    </row>
    <row r="97" spans="6:46" s="14" customFormat="1">
      <c r="F97" s="37"/>
      <c r="G97" s="31"/>
      <c r="H97" s="22"/>
      <c r="I97" s="22"/>
      <c r="J97" s="22"/>
      <c r="K97" s="22"/>
      <c r="L97" s="32"/>
      <c r="M97" s="33"/>
      <c r="N97" s="7"/>
      <c r="O97" s="10"/>
      <c r="P97" s="21"/>
      <c r="Q97" s="10"/>
      <c r="R97" s="22"/>
      <c r="S97" s="22"/>
      <c r="T97" s="22"/>
      <c r="U97" s="22"/>
      <c r="V97" s="22"/>
      <c r="W97" s="26"/>
      <c r="X97" s="26"/>
      <c r="Y97" s="7"/>
      <c r="Z97" s="7"/>
      <c r="AA97" s="10"/>
      <c r="AB97" s="10"/>
      <c r="AC97" s="22"/>
      <c r="AD97" s="22"/>
      <c r="AE97" s="26"/>
      <c r="AF97" s="26"/>
      <c r="AG97" s="7"/>
      <c r="AH97" s="7"/>
      <c r="AI97" s="22"/>
      <c r="AJ97" s="22"/>
      <c r="AK97" s="26"/>
      <c r="AL97" s="26"/>
      <c r="AM97" s="7"/>
      <c r="AN97" s="7"/>
      <c r="AO97" s="22"/>
      <c r="AP97" s="22"/>
      <c r="AQ97" s="26"/>
      <c r="AR97" s="26"/>
      <c r="AS97" s="7"/>
      <c r="AT97" s="7"/>
    </row>
    <row r="98" spans="6:46" s="14" customFormat="1">
      <c r="F98" s="37"/>
      <c r="G98" s="31"/>
      <c r="H98" s="22"/>
      <c r="I98" s="22"/>
      <c r="J98" s="22"/>
      <c r="K98" s="22"/>
      <c r="L98" s="32"/>
      <c r="M98" s="33"/>
      <c r="N98" s="7"/>
      <c r="O98" s="10"/>
      <c r="P98" s="21"/>
      <c r="Q98" s="10"/>
      <c r="R98" s="22"/>
      <c r="S98" s="22"/>
      <c r="T98" s="22"/>
      <c r="U98" s="22"/>
      <c r="V98" s="22"/>
      <c r="W98" s="26"/>
      <c r="X98" s="26"/>
      <c r="Y98" s="7"/>
      <c r="Z98" s="7"/>
      <c r="AA98" s="10"/>
      <c r="AB98" s="10"/>
      <c r="AC98" s="22"/>
      <c r="AD98" s="22"/>
      <c r="AE98" s="26"/>
      <c r="AF98" s="26"/>
      <c r="AG98" s="7"/>
      <c r="AH98" s="7"/>
      <c r="AI98" s="22"/>
      <c r="AJ98" s="22"/>
      <c r="AK98" s="26"/>
      <c r="AL98" s="26"/>
      <c r="AM98" s="7"/>
      <c r="AN98" s="7"/>
      <c r="AO98" s="22"/>
      <c r="AP98" s="22"/>
      <c r="AQ98" s="26"/>
      <c r="AR98" s="26"/>
      <c r="AS98" s="7"/>
      <c r="AT98" s="7"/>
    </row>
    <row r="99" spans="6:46" s="14" customFormat="1">
      <c r="F99" s="37"/>
      <c r="G99" s="31"/>
      <c r="H99" s="22"/>
      <c r="I99" s="22"/>
      <c r="J99" s="22"/>
      <c r="K99" s="22"/>
      <c r="L99" s="32"/>
      <c r="M99" s="33"/>
      <c r="N99" s="7"/>
      <c r="O99" s="10"/>
      <c r="P99" s="21"/>
      <c r="Q99" s="10"/>
      <c r="R99" s="22"/>
      <c r="S99" s="22"/>
      <c r="T99" s="22"/>
      <c r="U99" s="22"/>
      <c r="V99" s="22"/>
      <c r="W99" s="26"/>
      <c r="X99" s="26"/>
      <c r="Y99" s="7"/>
      <c r="Z99" s="7"/>
      <c r="AA99" s="10"/>
      <c r="AB99" s="10"/>
      <c r="AC99" s="22"/>
      <c r="AD99" s="22"/>
      <c r="AE99" s="26"/>
      <c r="AF99" s="26"/>
      <c r="AG99" s="7"/>
      <c r="AH99" s="7"/>
      <c r="AI99" s="22"/>
      <c r="AJ99" s="22"/>
      <c r="AK99" s="26"/>
      <c r="AL99" s="26"/>
      <c r="AM99" s="7"/>
      <c r="AN99" s="7"/>
      <c r="AO99" s="22"/>
      <c r="AP99" s="22"/>
      <c r="AQ99" s="26"/>
      <c r="AR99" s="26"/>
      <c r="AS99" s="7"/>
      <c r="AT99" s="7"/>
    </row>
    <row r="100" spans="6:46" s="14" customFormat="1">
      <c r="F100" s="37"/>
      <c r="G100" s="31"/>
      <c r="H100" s="22"/>
      <c r="I100" s="22"/>
      <c r="J100" s="22"/>
      <c r="K100" s="22"/>
      <c r="L100" s="32"/>
      <c r="M100" s="33"/>
      <c r="N100" s="7"/>
      <c r="O100" s="10"/>
      <c r="P100" s="21"/>
      <c r="Q100" s="10"/>
      <c r="R100" s="22"/>
      <c r="S100" s="22"/>
      <c r="T100" s="22"/>
      <c r="U100" s="22"/>
      <c r="V100" s="22"/>
      <c r="W100" s="26"/>
      <c r="X100" s="26"/>
      <c r="Y100" s="7"/>
      <c r="Z100" s="7"/>
      <c r="AA100" s="10"/>
      <c r="AB100" s="10"/>
      <c r="AC100" s="22"/>
      <c r="AD100" s="22"/>
      <c r="AE100" s="26"/>
      <c r="AF100" s="26"/>
      <c r="AG100" s="7"/>
      <c r="AH100" s="7"/>
      <c r="AI100" s="22"/>
      <c r="AJ100" s="22"/>
      <c r="AK100" s="26"/>
      <c r="AL100" s="26"/>
      <c r="AM100" s="7"/>
      <c r="AN100" s="7"/>
      <c r="AO100" s="22"/>
      <c r="AP100" s="22"/>
      <c r="AQ100" s="26"/>
      <c r="AR100" s="26"/>
      <c r="AS100" s="7"/>
      <c r="AT100" s="7"/>
    </row>
    <row r="101" spans="6:46" s="14" customFormat="1">
      <c r="F101" s="37"/>
      <c r="G101" s="31"/>
      <c r="H101" s="22"/>
      <c r="I101" s="22"/>
      <c r="J101" s="22"/>
      <c r="K101" s="22"/>
      <c r="L101" s="32"/>
      <c r="M101" s="33"/>
      <c r="N101" s="7"/>
      <c r="O101" s="10"/>
      <c r="P101" s="21"/>
      <c r="Q101" s="10"/>
      <c r="R101" s="22"/>
      <c r="S101" s="22"/>
      <c r="T101" s="22"/>
      <c r="U101" s="22"/>
      <c r="V101" s="22"/>
      <c r="W101" s="26"/>
      <c r="X101" s="26"/>
      <c r="Y101" s="7"/>
      <c r="Z101" s="7"/>
      <c r="AA101" s="10"/>
      <c r="AB101" s="10"/>
      <c r="AC101" s="22"/>
      <c r="AD101" s="22"/>
      <c r="AE101" s="26"/>
      <c r="AF101" s="26"/>
      <c r="AG101" s="7"/>
      <c r="AH101" s="7"/>
      <c r="AI101" s="22"/>
      <c r="AJ101" s="22"/>
      <c r="AK101" s="26"/>
      <c r="AL101" s="26"/>
      <c r="AM101" s="7"/>
      <c r="AN101" s="7"/>
      <c r="AO101" s="22"/>
      <c r="AP101" s="22"/>
      <c r="AQ101" s="26"/>
      <c r="AR101" s="26"/>
      <c r="AS101" s="7"/>
      <c r="AT101" s="7"/>
    </row>
    <row r="102" spans="6:46" s="14" customFormat="1">
      <c r="F102" s="37"/>
      <c r="G102" s="31"/>
      <c r="H102" s="22"/>
      <c r="I102" s="22"/>
      <c r="J102" s="22"/>
      <c r="K102" s="22"/>
      <c r="L102" s="32"/>
      <c r="M102" s="33"/>
      <c r="N102" s="7"/>
      <c r="O102" s="10"/>
      <c r="P102" s="21"/>
      <c r="Q102" s="10"/>
      <c r="R102" s="22"/>
      <c r="S102" s="22"/>
      <c r="T102" s="22"/>
      <c r="U102" s="22"/>
      <c r="V102" s="22"/>
      <c r="W102" s="26"/>
      <c r="X102" s="26"/>
      <c r="Y102" s="7"/>
      <c r="Z102" s="7"/>
      <c r="AA102" s="10"/>
      <c r="AB102" s="10"/>
      <c r="AC102" s="22"/>
      <c r="AD102" s="22"/>
      <c r="AE102" s="26"/>
      <c r="AF102" s="26"/>
      <c r="AG102" s="7"/>
      <c r="AH102" s="7"/>
      <c r="AI102" s="22"/>
      <c r="AJ102" s="22"/>
      <c r="AK102" s="26"/>
      <c r="AL102" s="26"/>
      <c r="AM102" s="7"/>
      <c r="AN102" s="7"/>
      <c r="AO102" s="22"/>
      <c r="AP102" s="22"/>
      <c r="AQ102" s="26"/>
      <c r="AR102" s="26"/>
      <c r="AS102" s="7"/>
      <c r="AT102" s="7"/>
    </row>
    <row r="103" spans="6:46" s="14" customFormat="1">
      <c r="F103" s="37"/>
      <c r="G103" s="31"/>
      <c r="H103" s="22"/>
      <c r="I103" s="22"/>
      <c r="J103" s="22"/>
      <c r="K103" s="22"/>
      <c r="L103" s="32"/>
      <c r="M103" s="33"/>
      <c r="N103" s="7"/>
      <c r="O103" s="10"/>
      <c r="P103" s="21"/>
      <c r="Q103" s="10"/>
      <c r="R103" s="22"/>
      <c r="S103" s="22"/>
      <c r="T103" s="22"/>
      <c r="U103" s="22"/>
      <c r="V103" s="22"/>
      <c r="W103" s="26"/>
      <c r="X103" s="26"/>
      <c r="Y103" s="7"/>
      <c r="Z103" s="7"/>
      <c r="AA103" s="10"/>
      <c r="AB103" s="10"/>
      <c r="AC103" s="22"/>
      <c r="AD103" s="22"/>
      <c r="AE103" s="26"/>
      <c r="AF103" s="26"/>
      <c r="AG103" s="7"/>
      <c r="AH103" s="7"/>
      <c r="AI103" s="22"/>
      <c r="AJ103" s="22"/>
      <c r="AK103" s="26"/>
      <c r="AL103" s="26"/>
      <c r="AM103" s="7"/>
      <c r="AN103" s="7"/>
      <c r="AO103" s="22"/>
      <c r="AP103" s="22"/>
      <c r="AQ103" s="26"/>
      <c r="AR103" s="26"/>
      <c r="AS103" s="7"/>
      <c r="AT103" s="7"/>
    </row>
    <row r="104" spans="6:46" s="14" customFormat="1">
      <c r="F104" s="37"/>
      <c r="G104" s="31"/>
      <c r="H104" s="22"/>
      <c r="I104" s="22"/>
      <c r="J104" s="22"/>
      <c r="K104" s="22"/>
      <c r="L104" s="32"/>
      <c r="M104" s="33"/>
      <c r="N104" s="7"/>
      <c r="O104" s="10"/>
      <c r="P104" s="21"/>
      <c r="Q104" s="10"/>
      <c r="R104" s="22"/>
      <c r="S104" s="22"/>
      <c r="T104" s="22"/>
      <c r="U104" s="22"/>
      <c r="V104" s="22"/>
      <c r="W104" s="26"/>
      <c r="X104" s="26"/>
      <c r="Y104" s="7"/>
      <c r="Z104" s="7"/>
      <c r="AA104" s="10"/>
      <c r="AB104" s="10"/>
      <c r="AC104" s="22"/>
      <c r="AD104" s="22"/>
      <c r="AE104" s="26"/>
      <c r="AF104" s="26"/>
      <c r="AG104" s="7"/>
      <c r="AH104" s="7"/>
      <c r="AI104" s="22"/>
      <c r="AJ104" s="22"/>
      <c r="AK104" s="26"/>
      <c r="AL104" s="26"/>
      <c r="AM104" s="7"/>
      <c r="AN104" s="7"/>
      <c r="AO104" s="22"/>
      <c r="AP104" s="22"/>
      <c r="AQ104" s="26"/>
      <c r="AR104" s="26"/>
      <c r="AS104" s="7"/>
      <c r="AT104" s="7"/>
    </row>
    <row r="105" spans="6:46" s="14" customFormat="1">
      <c r="F105" s="37"/>
      <c r="G105" s="31"/>
      <c r="H105" s="22"/>
      <c r="I105" s="22"/>
      <c r="J105" s="22"/>
      <c r="K105" s="22"/>
      <c r="L105" s="32"/>
      <c r="M105" s="33"/>
      <c r="N105" s="7"/>
      <c r="O105" s="10"/>
      <c r="P105" s="21"/>
      <c r="Q105" s="10"/>
      <c r="R105" s="22"/>
      <c r="S105" s="22"/>
      <c r="T105" s="22"/>
      <c r="U105" s="22"/>
      <c r="V105" s="22"/>
      <c r="W105" s="26"/>
      <c r="X105" s="26"/>
      <c r="Y105" s="7"/>
      <c r="Z105" s="7"/>
      <c r="AA105" s="10"/>
      <c r="AB105" s="10"/>
      <c r="AC105" s="22"/>
      <c r="AD105" s="22"/>
      <c r="AE105" s="26"/>
      <c r="AF105" s="26"/>
      <c r="AG105" s="7"/>
      <c r="AH105" s="7"/>
      <c r="AI105" s="22"/>
      <c r="AJ105" s="22"/>
      <c r="AK105" s="26"/>
      <c r="AL105" s="26"/>
      <c r="AM105" s="7"/>
      <c r="AN105" s="7"/>
      <c r="AO105" s="22"/>
      <c r="AP105" s="22"/>
      <c r="AQ105" s="26"/>
      <c r="AR105" s="26"/>
      <c r="AS105" s="7"/>
      <c r="AT105" s="7"/>
    </row>
    <row r="106" spans="6:46" s="14" customFormat="1">
      <c r="F106" s="37"/>
      <c r="G106" s="31"/>
      <c r="H106" s="22"/>
      <c r="I106" s="22"/>
      <c r="J106" s="22"/>
      <c r="K106" s="22"/>
      <c r="L106" s="32"/>
      <c r="M106" s="33"/>
      <c r="N106" s="7"/>
      <c r="O106" s="10"/>
      <c r="P106" s="21"/>
      <c r="Q106" s="10"/>
      <c r="R106" s="22"/>
      <c r="S106" s="22"/>
      <c r="T106" s="22"/>
      <c r="U106" s="22"/>
      <c r="V106" s="22"/>
      <c r="W106" s="26"/>
      <c r="X106" s="26"/>
      <c r="Y106" s="7"/>
      <c r="Z106" s="7"/>
      <c r="AA106" s="10"/>
      <c r="AB106" s="10"/>
      <c r="AC106" s="22"/>
      <c r="AD106" s="22"/>
      <c r="AE106" s="26"/>
      <c r="AF106" s="26"/>
      <c r="AG106" s="7"/>
      <c r="AH106" s="7"/>
      <c r="AI106" s="22"/>
      <c r="AJ106" s="22"/>
      <c r="AK106" s="26"/>
      <c r="AL106" s="26"/>
      <c r="AM106" s="7"/>
      <c r="AN106" s="7"/>
      <c r="AO106" s="22"/>
      <c r="AP106" s="22"/>
      <c r="AQ106" s="26"/>
      <c r="AR106" s="26"/>
      <c r="AS106" s="7"/>
      <c r="AT106" s="7"/>
    </row>
    <row r="107" spans="6:46" s="14" customFormat="1">
      <c r="F107" s="37"/>
      <c r="G107" s="31"/>
      <c r="H107" s="22"/>
      <c r="I107" s="22"/>
      <c r="J107" s="22"/>
      <c r="K107" s="22"/>
      <c r="L107" s="32"/>
      <c r="M107" s="33"/>
      <c r="N107" s="7"/>
      <c r="O107" s="10"/>
      <c r="P107" s="21"/>
      <c r="Q107" s="10"/>
      <c r="R107" s="22"/>
      <c r="S107" s="22"/>
      <c r="T107" s="22"/>
      <c r="U107" s="22"/>
      <c r="V107" s="22"/>
      <c r="W107" s="26"/>
      <c r="X107" s="26"/>
      <c r="Y107" s="7"/>
      <c r="Z107" s="7"/>
      <c r="AA107" s="10"/>
      <c r="AB107" s="10"/>
      <c r="AC107" s="22"/>
      <c r="AD107" s="22"/>
      <c r="AE107" s="26"/>
      <c r="AF107" s="26"/>
      <c r="AG107" s="7"/>
      <c r="AH107" s="7"/>
      <c r="AI107" s="22"/>
      <c r="AJ107" s="22"/>
      <c r="AK107" s="26"/>
      <c r="AL107" s="26"/>
      <c r="AM107" s="7"/>
      <c r="AN107" s="7"/>
      <c r="AO107" s="22"/>
      <c r="AP107" s="22"/>
      <c r="AQ107" s="26"/>
      <c r="AR107" s="26"/>
      <c r="AS107" s="7"/>
      <c r="AT107" s="7"/>
    </row>
    <row r="108" spans="6:46" s="14" customFormat="1">
      <c r="F108" s="37"/>
      <c r="G108" s="31"/>
      <c r="H108" s="22"/>
      <c r="I108" s="22"/>
      <c r="J108" s="22"/>
      <c r="K108" s="22"/>
      <c r="L108" s="32"/>
      <c r="M108" s="33"/>
      <c r="N108" s="7"/>
      <c r="O108" s="10"/>
      <c r="P108" s="21"/>
      <c r="Q108" s="10"/>
      <c r="R108" s="22"/>
      <c r="S108" s="22"/>
      <c r="T108" s="22"/>
      <c r="U108" s="22"/>
      <c r="V108" s="22"/>
      <c r="W108" s="26"/>
      <c r="X108" s="26"/>
      <c r="Y108" s="7"/>
      <c r="Z108" s="7"/>
      <c r="AA108" s="10"/>
      <c r="AB108" s="10"/>
      <c r="AC108" s="22"/>
      <c r="AD108" s="22"/>
      <c r="AE108" s="26"/>
      <c r="AF108" s="26"/>
      <c r="AG108" s="7"/>
      <c r="AH108" s="7"/>
      <c r="AI108" s="22"/>
      <c r="AJ108" s="22"/>
      <c r="AK108" s="26"/>
      <c r="AL108" s="26"/>
      <c r="AM108" s="7"/>
      <c r="AN108" s="7"/>
      <c r="AO108" s="22"/>
      <c r="AP108" s="22"/>
      <c r="AQ108" s="26"/>
      <c r="AR108" s="26"/>
      <c r="AS108" s="7"/>
      <c r="AT108" s="7"/>
    </row>
    <row r="109" spans="6:46" s="14" customFormat="1">
      <c r="F109" s="37"/>
      <c r="G109" s="31"/>
      <c r="H109" s="22"/>
      <c r="I109" s="22"/>
      <c r="J109" s="22"/>
      <c r="K109" s="22"/>
      <c r="L109" s="32"/>
      <c r="M109" s="33"/>
      <c r="N109" s="7"/>
      <c r="O109" s="10"/>
      <c r="P109" s="21"/>
      <c r="Q109" s="10"/>
      <c r="R109" s="22"/>
      <c r="S109" s="22"/>
      <c r="T109" s="22"/>
      <c r="U109" s="22"/>
      <c r="V109" s="22"/>
      <c r="W109" s="26"/>
      <c r="X109" s="26"/>
      <c r="Y109" s="7"/>
      <c r="Z109" s="7"/>
      <c r="AA109" s="10"/>
      <c r="AB109" s="10"/>
      <c r="AC109" s="22"/>
      <c r="AD109" s="22"/>
      <c r="AE109" s="26"/>
      <c r="AF109" s="26"/>
      <c r="AG109" s="7"/>
      <c r="AH109" s="7"/>
      <c r="AI109" s="22"/>
      <c r="AJ109" s="22"/>
      <c r="AK109" s="26"/>
      <c r="AL109" s="26"/>
      <c r="AM109" s="7"/>
      <c r="AN109" s="7"/>
      <c r="AO109" s="22"/>
      <c r="AP109" s="22"/>
      <c r="AQ109" s="26"/>
      <c r="AR109" s="26"/>
      <c r="AS109" s="7"/>
      <c r="AT109" s="7"/>
    </row>
    <row r="110" spans="6:46" s="14" customFormat="1">
      <c r="F110" s="37"/>
      <c r="G110" s="31"/>
      <c r="H110" s="22"/>
      <c r="I110" s="22"/>
      <c r="J110" s="22"/>
      <c r="K110" s="22"/>
      <c r="L110" s="32"/>
      <c r="M110" s="33"/>
      <c r="N110" s="7"/>
      <c r="O110" s="10"/>
      <c r="P110" s="21"/>
      <c r="Q110" s="10"/>
      <c r="R110" s="22"/>
      <c r="S110" s="22"/>
      <c r="T110" s="22"/>
      <c r="U110" s="22"/>
      <c r="V110" s="22"/>
      <c r="W110" s="26"/>
      <c r="X110" s="26"/>
      <c r="Y110" s="7"/>
      <c r="Z110" s="7"/>
      <c r="AA110" s="10"/>
      <c r="AB110" s="10"/>
      <c r="AC110" s="22"/>
      <c r="AD110" s="22"/>
      <c r="AE110" s="26"/>
      <c r="AF110" s="26"/>
      <c r="AG110" s="7"/>
      <c r="AH110" s="7"/>
      <c r="AI110" s="22"/>
      <c r="AJ110" s="22"/>
      <c r="AK110" s="26"/>
      <c r="AL110" s="26"/>
      <c r="AM110" s="7"/>
      <c r="AN110" s="7"/>
      <c r="AO110" s="22"/>
      <c r="AP110" s="22"/>
      <c r="AQ110" s="26"/>
      <c r="AR110" s="26"/>
      <c r="AS110" s="7"/>
      <c r="AT110" s="7"/>
    </row>
    <row r="111" spans="6:46" s="14" customFormat="1">
      <c r="F111" s="37"/>
      <c r="G111" s="31"/>
      <c r="H111" s="22"/>
      <c r="I111" s="22"/>
      <c r="J111" s="22"/>
      <c r="K111" s="22"/>
      <c r="L111" s="32"/>
      <c r="M111" s="33"/>
      <c r="N111" s="7"/>
      <c r="O111" s="10"/>
      <c r="P111" s="21"/>
      <c r="Q111" s="10"/>
      <c r="R111" s="22"/>
      <c r="S111" s="22"/>
      <c r="T111" s="22"/>
      <c r="U111" s="22"/>
      <c r="V111" s="22"/>
      <c r="W111" s="26"/>
      <c r="X111" s="26"/>
      <c r="Y111" s="7"/>
      <c r="Z111" s="7"/>
      <c r="AA111" s="10"/>
      <c r="AB111" s="10"/>
      <c r="AC111" s="22"/>
      <c r="AD111" s="22"/>
      <c r="AE111" s="26"/>
      <c r="AF111" s="26"/>
      <c r="AG111" s="7"/>
      <c r="AH111" s="7"/>
      <c r="AI111" s="22"/>
      <c r="AJ111" s="22"/>
      <c r="AK111" s="26"/>
      <c r="AL111" s="26"/>
      <c r="AM111" s="7"/>
      <c r="AN111" s="7"/>
      <c r="AO111" s="22"/>
      <c r="AP111" s="22"/>
      <c r="AQ111" s="26"/>
      <c r="AR111" s="26"/>
      <c r="AS111" s="7"/>
      <c r="AT111" s="7"/>
    </row>
    <row r="112" spans="6:46" s="14" customFormat="1">
      <c r="F112" s="37"/>
      <c r="G112" s="31"/>
      <c r="H112" s="22"/>
      <c r="I112" s="22"/>
      <c r="J112" s="22"/>
      <c r="K112" s="22"/>
      <c r="L112" s="32"/>
      <c r="M112" s="33"/>
      <c r="N112" s="7"/>
      <c r="O112" s="10"/>
      <c r="P112" s="21"/>
      <c r="Q112" s="10"/>
      <c r="R112" s="22"/>
      <c r="S112" s="22"/>
      <c r="T112" s="22"/>
      <c r="U112" s="22"/>
      <c r="V112" s="22"/>
      <c r="W112" s="26"/>
      <c r="X112" s="26"/>
      <c r="Y112" s="7"/>
      <c r="Z112" s="7"/>
      <c r="AA112" s="10"/>
      <c r="AB112" s="10"/>
      <c r="AC112" s="22"/>
      <c r="AD112" s="22"/>
      <c r="AE112" s="26"/>
      <c r="AF112" s="26"/>
      <c r="AG112" s="7"/>
      <c r="AH112" s="7"/>
      <c r="AI112" s="22"/>
      <c r="AJ112" s="22"/>
      <c r="AK112" s="26"/>
      <c r="AL112" s="26"/>
      <c r="AM112" s="7"/>
      <c r="AN112" s="7"/>
      <c r="AO112" s="22"/>
      <c r="AP112" s="22"/>
      <c r="AQ112" s="26"/>
      <c r="AR112" s="26"/>
      <c r="AS112" s="7"/>
      <c r="AT112" s="7"/>
    </row>
    <row r="113" spans="6:46" s="14" customFormat="1">
      <c r="F113" s="37"/>
      <c r="G113" s="31"/>
      <c r="H113" s="22"/>
      <c r="I113" s="22"/>
      <c r="J113" s="22"/>
      <c r="K113" s="22"/>
      <c r="L113" s="32"/>
      <c r="M113" s="33"/>
      <c r="N113" s="7"/>
      <c r="O113" s="10"/>
      <c r="P113" s="21"/>
      <c r="Q113" s="10"/>
      <c r="R113" s="22"/>
      <c r="S113" s="22"/>
      <c r="T113" s="22"/>
      <c r="U113" s="22"/>
      <c r="V113" s="22"/>
      <c r="W113" s="26"/>
      <c r="X113" s="26"/>
      <c r="Y113" s="7"/>
      <c r="Z113" s="7"/>
      <c r="AA113" s="10"/>
      <c r="AB113" s="10"/>
      <c r="AC113" s="22"/>
      <c r="AD113" s="22"/>
      <c r="AE113" s="26"/>
      <c r="AF113" s="26"/>
      <c r="AG113" s="7"/>
      <c r="AH113" s="7"/>
      <c r="AI113" s="22"/>
      <c r="AJ113" s="22"/>
      <c r="AK113" s="26"/>
      <c r="AL113" s="26"/>
      <c r="AM113" s="7"/>
      <c r="AN113" s="7"/>
      <c r="AO113" s="22"/>
      <c r="AP113" s="22"/>
      <c r="AQ113" s="26"/>
      <c r="AR113" s="26"/>
      <c r="AS113" s="7"/>
      <c r="AT113" s="7"/>
    </row>
    <row r="114" spans="6:46" s="14" customFormat="1">
      <c r="F114" s="37"/>
      <c r="G114" s="31"/>
      <c r="H114" s="22"/>
      <c r="I114" s="22"/>
      <c r="J114" s="22"/>
      <c r="K114" s="22"/>
      <c r="L114" s="32"/>
      <c r="M114" s="33"/>
      <c r="N114" s="7"/>
      <c r="O114" s="10"/>
      <c r="P114" s="21"/>
      <c r="Q114" s="10"/>
      <c r="R114" s="22"/>
      <c r="S114" s="22"/>
      <c r="T114" s="22"/>
      <c r="U114" s="22"/>
      <c r="V114" s="22"/>
      <c r="W114" s="26"/>
      <c r="X114" s="26"/>
      <c r="Y114" s="7"/>
      <c r="Z114" s="7"/>
      <c r="AA114" s="10"/>
      <c r="AB114" s="10"/>
      <c r="AC114" s="22"/>
      <c r="AD114" s="22"/>
      <c r="AE114" s="26"/>
      <c r="AF114" s="26"/>
      <c r="AG114" s="7"/>
      <c r="AH114" s="7"/>
      <c r="AI114" s="22"/>
      <c r="AJ114" s="22"/>
      <c r="AK114" s="26"/>
      <c r="AL114" s="26"/>
      <c r="AM114" s="7"/>
      <c r="AN114" s="7"/>
      <c r="AO114" s="22"/>
      <c r="AP114" s="22"/>
      <c r="AQ114" s="26"/>
      <c r="AR114" s="26"/>
      <c r="AS114" s="7"/>
      <c r="AT114" s="7"/>
    </row>
    <row r="115" spans="6:46" s="14" customFormat="1">
      <c r="F115" s="37"/>
      <c r="G115" s="31"/>
      <c r="H115" s="22"/>
      <c r="I115" s="22"/>
      <c r="J115" s="22"/>
      <c r="K115" s="22"/>
      <c r="L115" s="32"/>
      <c r="M115" s="33"/>
      <c r="N115" s="7"/>
      <c r="O115" s="10"/>
      <c r="P115" s="21"/>
      <c r="Q115" s="10"/>
      <c r="R115" s="22"/>
      <c r="S115" s="22"/>
      <c r="T115" s="22"/>
      <c r="U115" s="22"/>
      <c r="V115" s="22"/>
      <c r="W115" s="26"/>
      <c r="X115" s="26"/>
      <c r="Y115" s="7"/>
      <c r="Z115" s="7"/>
      <c r="AA115" s="10"/>
      <c r="AB115" s="10"/>
      <c r="AC115" s="22"/>
      <c r="AD115" s="22"/>
      <c r="AE115" s="26"/>
      <c r="AF115" s="26"/>
      <c r="AG115" s="7"/>
      <c r="AH115" s="7"/>
      <c r="AI115" s="22"/>
      <c r="AJ115" s="22"/>
      <c r="AK115" s="26"/>
      <c r="AL115" s="26"/>
      <c r="AM115" s="7"/>
      <c r="AN115" s="7"/>
      <c r="AO115" s="22"/>
      <c r="AP115" s="22"/>
      <c r="AQ115" s="26"/>
      <c r="AR115" s="26"/>
      <c r="AS115" s="7"/>
      <c r="AT115" s="7"/>
    </row>
    <row r="116" spans="6:46" s="14" customFormat="1">
      <c r="F116" s="37"/>
      <c r="G116" s="31"/>
      <c r="H116" s="22"/>
      <c r="I116" s="22"/>
      <c r="J116" s="22"/>
      <c r="K116" s="22"/>
      <c r="L116" s="32"/>
      <c r="M116" s="33"/>
      <c r="N116" s="7"/>
      <c r="O116" s="10"/>
      <c r="P116" s="21"/>
      <c r="Q116" s="10"/>
      <c r="R116" s="22"/>
      <c r="S116" s="22"/>
      <c r="T116" s="22"/>
      <c r="U116" s="22"/>
      <c r="V116" s="22"/>
      <c r="W116" s="26"/>
      <c r="X116" s="26"/>
      <c r="Y116" s="7"/>
      <c r="Z116" s="7"/>
      <c r="AA116" s="10"/>
      <c r="AB116" s="10"/>
      <c r="AC116" s="22"/>
      <c r="AD116" s="22"/>
      <c r="AE116" s="26"/>
      <c r="AF116" s="26"/>
      <c r="AG116" s="7"/>
      <c r="AH116" s="7"/>
      <c r="AI116" s="22"/>
      <c r="AJ116" s="22"/>
      <c r="AK116" s="26"/>
      <c r="AL116" s="26"/>
      <c r="AM116" s="7"/>
      <c r="AN116" s="7"/>
      <c r="AO116" s="22"/>
      <c r="AP116" s="22"/>
      <c r="AQ116" s="26"/>
      <c r="AR116" s="26"/>
      <c r="AS116" s="7"/>
      <c r="AT116" s="7"/>
    </row>
    <row r="117" spans="6:46" s="14" customFormat="1">
      <c r="F117" s="37"/>
      <c r="G117" s="31"/>
      <c r="H117" s="22"/>
      <c r="I117" s="22"/>
      <c r="J117" s="22"/>
      <c r="K117" s="22"/>
      <c r="L117" s="32"/>
      <c r="M117" s="33"/>
      <c r="N117" s="7"/>
      <c r="O117" s="10"/>
      <c r="P117" s="21"/>
      <c r="Q117" s="10"/>
      <c r="R117" s="22"/>
      <c r="S117" s="22"/>
      <c r="T117" s="22"/>
      <c r="U117" s="22"/>
      <c r="V117" s="22"/>
      <c r="W117" s="26"/>
      <c r="X117" s="26"/>
      <c r="Y117" s="7"/>
      <c r="Z117" s="7"/>
      <c r="AA117" s="10"/>
      <c r="AB117" s="10"/>
      <c r="AC117" s="22"/>
      <c r="AD117" s="22"/>
      <c r="AE117" s="26"/>
      <c r="AF117" s="26"/>
      <c r="AG117" s="7"/>
      <c r="AH117" s="7"/>
      <c r="AI117" s="22"/>
      <c r="AJ117" s="22"/>
      <c r="AK117" s="26"/>
      <c r="AL117" s="26"/>
      <c r="AM117" s="7"/>
      <c r="AN117" s="7"/>
      <c r="AO117" s="22"/>
      <c r="AP117" s="22"/>
      <c r="AQ117" s="26"/>
      <c r="AR117" s="26"/>
      <c r="AS117" s="7"/>
      <c r="AT117" s="7"/>
    </row>
    <row r="118" spans="6:46" s="14" customFormat="1">
      <c r="F118" s="37"/>
      <c r="G118" s="31"/>
      <c r="H118" s="22"/>
      <c r="I118" s="22"/>
      <c r="J118" s="22"/>
      <c r="K118" s="22"/>
      <c r="L118" s="32"/>
      <c r="M118" s="33"/>
      <c r="N118" s="7"/>
      <c r="O118" s="10"/>
      <c r="P118" s="21"/>
      <c r="Q118" s="10"/>
      <c r="R118" s="22"/>
      <c r="S118" s="22"/>
      <c r="T118" s="22"/>
      <c r="U118" s="22"/>
      <c r="V118" s="22"/>
      <c r="W118" s="26"/>
      <c r="X118" s="26"/>
      <c r="Y118" s="7"/>
      <c r="Z118" s="7"/>
      <c r="AA118" s="10"/>
      <c r="AB118" s="10"/>
      <c r="AC118" s="22"/>
      <c r="AD118" s="22"/>
      <c r="AE118" s="26"/>
      <c r="AF118" s="26"/>
      <c r="AG118" s="7"/>
      <c r="AH118" s="7"/>
      <c r="AI118" s="22"/>
      <c r="AJ118" s="22"/>
      <c r="AK118" s="26"/>
      <c r="AL118" s="26"/>
      <c r="AM118" s="7"/>
      <c r="AN118" s="7"/>
      <c r="AO118" s="22"/>
      <c r="AP118" s="22"/>
      <c r="AQ118" s="26"/>
      <c r="AR118" s="26"/>
      <c r="AS118" s="7"/>
      <c r="AT118" s="7"/>
    </row>
    <row r="119" spans="6:46" s="14" customFormat="1">
      <c r="F119" s="37"/>
      <c r="G119" s="31"/>
      <c r="H119" s="22"/>
      <c r="I119" s="22"/>
      <c r="J119" s="22"/>
      <c r="K119" s="22"/>
      <c r="L119" s="32"/>
      <c r="M119" s="33"/>
      <c r="N119" s="7"/>
      <c r="O119" s="10"/>
      <c r="P119" s="21"/>
      <c r="Q119" s="10"/>
      <c r="R119" s="22"/>
      <c r="S119" s="22"/>
      <c r="T119" s="22"/>
      <c r="U119" s="22"/>
      <c r="V119" s="22"/>
      <c r="W119" s="26"/>
      <c r="X119" s="26"/>
      <c r="Y119" s="7"/>
      <c r="Z119" s="7"/>
      <c r="AA119" s="10"/>
      <c r="AB119" s="10"/>
      <c r="AC119" s="22"/>
      <c r="AD119" s="22"/>
      <c r="AE119" s="26"/>
      <c r="AF119" s="26"/>
      <c r="AG119" s="7"/>
      <c r="AH119" s="7"/>
      <c r="AI119" s="22"/>
      <c r="AJ119" s="22"/>
      <c r="AK119" s="26"/>
      <c r="AL119" s="26"/>
      <c r="AM119" s="7"/>
      <c r="AN119" s="7"/>
      <c r="AO119" s="22"/>
      <c r="AP119" s="22"/>
      <c r="AQ119" s="26"/>
      <c r="AR119" s="26"/>
      <c r="AS119" s="7"/>
      <c r="AT119" s="7"/>
    </row>
    <row r="120" spans="6:46" s="14" customFormat="1">
      <c r="F120" s="37"/>
      <c r="G120" s="31"/>
      <c r="H120" s="22"/>
      <c r="I120" s="22"/>
      <c r="J120" s="22"/>
      <c r="K120" s="22"/>
      <c r="L120" s="32"/>
      <c r="M120" s="33"/>
      <c r="N120" s="7"/>
      <c r="O120" s="10"/>
      <c r="P120" s="21"/>
      <c r="Q120" s="10"/>
      <c r="R120" s="22"/>
      <c r="S120" s="22"/>
      <c r="T120" s="22"/>
      <c r="U120" s="22"/>
      <c r="V120" s="22"/>
      <c r="W120" s="26"/>
      <c r="X120" s="26"/>
      <c r="Y120" s="7"/>
      <c r="Z120" s="7"/>
      <c r="AA120" s="10"/>
      <c r="AB120" s="10"/>
      <c r="AC120" s="22"/>
      <c r="AD120" s="22"/>
      <c r="AE120" s="26"/>
      <c r="AF120" s="26"/>
      <c r="AG120" s="7"/>
      <c r="AH120" s="7"/>
      <c r="AI120" s="22"/>
      <c r="AJ120" s="22"/>
      <c r="AK120" s="26"/>
      <c r="AL120" s="26"/>
      <c r="AM120" s="7"/>
      <c r="AN120" s="7"/>
      <c r="AO120" s="22"/>
      <c r="AP120" s="22"/>
      <c r="AQ120" s="26"/>
      <c r="AR120" s="26"/>
      <c r="AS120" s="7"/>
      <c r="AT120" s="7"/>
    </row>
    <row r="121" spans="6:46" s="14" customFormat="1">
      <c r="F121" s="37"/>
      <c r="G121" s="31"/>
      <c r="H121" s="22"/>
      <c r="I121" s="22"/>
      <c r="J121" s="22"/>
      <c r="K121" s="22"/>
      <c r="L121" s="32"/>
      <c r="M121" s="33"/>
      <c r="N121" s="7"/>
      <c r="O121" s="10"/>
      <c r="P121" s="21"/>
      <c r="Q121" s="10"/>
      <c r="R121" s="22"/>
      <c r="S121" s="22"/>
      <c r="T121" s="22"/>
      <c r="U121" s="22"/>
      <c r="V121" s="22"/>
      <c r="W121" s="26"/>
      <c r="X121" s="26"/>
      <c r="Y121" s="7"/>
      <c r="Z121" s="7"/>
      <c r="AA121" s="10"/>
      <c r="AB121" s="10"/>
      <c r="AC121" s="22"/>
      <c r="AD121" s="22"/>
      <c r="AE121" s="26"/>
      <c r="AF121" s="26"/>
      <c r="AG121" s="7"/>
      <c r="AH121" s="7"/>
      <c r="AI121" s="22"/>
      <c r="AJ121" s="22"/>
      <c r="AK121" s="26"/>
      <c r="AL121" s="26"/>
      <c r="AM121" s="7"/>
      <c r="AN121" s="7"/>
      <c r="AO121" s="22"/>
      <c r="AP121" s="22"/>
      <c r="AQ121" s="26"/>
      <c r="AR121" s="26"/>
      <c r="AS121" s="7"/>
      <c r="AT121" s="7"/>
    </row>
    <row r="122" spans="6:46" s="14" customFormat="1">
      <c r="F122" s="37"/>
      <c r="G122" s="31"/>
      <c r="H122" s="22"/>
      <c r="I122" s="22"/>
      <c r="J122" s="22"/>
      <c r="K122" s="22"/>
      <c r="L122" s="32"/>
      <c r="M122" s="33"/>
      <c r="N122" s="7"/>
      <c r="O122" s="10"/>
      <c r="P122" s="21"/>
      <c r="Q122" s="10"/>
      <c r="R122" s="22"/>
      <c r="S122" s="22"/>
      <c r="T122" s="22"/>
      <c r="U122" s="22"/>
      <c r="V122" s="22"/>
      <c r="W122" s="26"/>
      <c r="X122" s="26"/>
      <c r="Y122" s="7"/>
      <c r="Z122" s="7"/>
      <c r="AA122" s="10"/>
      <c r="AB122" s="10"/>
      <c r="AC122" s="22"/>
      <c r="AD122" s="22"/>
      <c r="AE122" s="26"/>
      <c r="AF122" s="26"/>
      <c r="AG122" s="7"/>
      <c r="AH122" s="7"/>
      <c r="AI122" s="22"/>
      <c r="AJ122" s="22"/>
      <c r="AK122" s="26"/>
      <c r="AL122" s="26"/>
      <c r="AM122" s="7"/>
      <c r="AN122" s="7"/>
      <c r="AO122" s="22"/>
      <c r="AP122" s="22"/>
      <c r="AQ122" s="26"/>
      <c r="AR122" s="26"/>
      <c r="AS122" s="7"/>
      <c r="AT122" s="7"/>
    </row>
    <row r="123" spans="6:46" s="14" customFormat="1">
      <c r="F123" s="37"/>
      <c r="G123" s="31"/>
      <c r="H123" s="22"/>
      <c r="I123" s="22"/>
      <c r="J123" s="22"/>
      <c r="K123" s="22"/>
      <c r="L123" s="32"/>
      <c r="M123" s="33"/>
      <c r="N123" s="7"/>
      <c r="O123" s="10"/>
      <c r="P123" s="21"/>
      <c r="Q123" s="10"/>
      <c r="R123" s="22"/>
      <c r="S123" s="22"/>
      <c r="T123" s="22"/>
      <c r="U123" s="22"/>
      <c r="V123" s="22"/>
      <c r="W123" s="26"/>
      <c r="X123" s="26"/>
      <c r="Y123" s="7"/>
      <c r="Z123" s="7"/>
      <c r="AA123" s="10"/>
      <c r="AB123" s="10"/>
      <c r="AC123" s="22"/>
      <c r="AD123" s="22"/>
      <c r="AE123" s="26"/>
      <c r="AF123" s="26"/>
      <c r="AG123" s="7"/>
      <c r="AH123" s="7"/>
      <c r="AI123" s="22"/>
      <c r="AJ123" s="22"/>
      <c r="AK123" s="26"/>
      <c r="AL123" s="26"/>
      <c r="AM123" s="7"/>
      <c r="AN123" s="7"/>
      <c r="AO123" s="22"/>
      <c r="AP123" s="22"/>
      <c r="AQ123" s="26"/>
      <c r="AR123" s="26"/>
      <c r="AS123" s="7"/>
      <c r="AT123" s="7"/>
    </row>
    <row r="124" spans="6:46" s="14" customFormat="1">
      <c r="F124" s="37"/>
      <c r="G124" s="31"/>
      <c r="H124" s="22"/>
      <c r="I124" s="22"/>
      <c r="J124" s="22"/>
      <c r="K124" s="22"/>
      <c r="L124" s="32"/>
      <c r="M124" s="33"/>
      <c r="N124" s="7"/>
      <c r="O124" s="10"/>
      <c r="P124" s="21"/>
      <c r="Q124" s="10"/>
      <c r="R124" s="22"/>
      <c r="S124" s="22"/>
      <c r="T124" s="22"/>
      <c r="U124" s="22"/>
      <c r="V124" s="22"/>
      <c r="W124" s="26"/>
      <c r="X124" s="26"/>
      <c r="Y124" s="7"/>
      <c r="Z124" s="7"/>
      <c r="AA124" s="10"/>
      <c r="AB124" s="10"/>
      <c r="AC124" s="22"/>
      <c r="AD124" s="22"/>
      <c r="AE124" s="26"/>
      <c r="AF124" s="26"/>
      <c r="AG124" s="7"/>
      <c r="AH124" s="7"/>
      <c r="AI124" s="22"/>
      <c r="AJ124" s="22"/>
      <c r="AK124" s="26"/>
      <c r="AL124" s="26"/>
      <c r="AM124" s="7"/>
      <c r="AN124" s="7"/>
      <c r="AO124" s="22"/>
      <c r="AP124" s="22"/>
      <c r="AQ124" s="26"/>
      <c r="AR124" s="26"/>
      <c r="AS124" s="7"/>
      <c r="AT124" s="7"/>
    </row>
    <row r="125" spans="6:46" s="14" customFormat="1">
      <c r="F125" s="37"/>
      <c r="G125" s="31"/>
      <c r="H125" s="22"/>
      <c r="I125" s="22"/>
      <c r="J125" s="22"/>
      <c r="K125" s="22"/>
      <c r="L125" s="32"/>
      <c r="M125" s="33"/>
      <c r="N125" s="7"/>
      <c r="O125" s="10"/>
      <c r="P125" s="21"/>
      <c r="Q125" s="10"/>
      <c r="R125" s="22"/>
      <c r="S125" s="22"/>
      <c r="T125" s="22"/>
      <c r="U125" s="22"/>
      <c r="V125" s="22"/>
      <c r="W125" s="26"/>
      <c r="X125" s="26"/>
      <c r="Y125" s="7"/>
      <c r="Z125" s="7"/>
      <c r="AA125" s="10"/>
      <c r="AB125" s="10"/>
      <c r="AC125" s="22"/>
      <c r="AD125" s="22"/>
      <c r="AE125" s="26"/>
      <c r="AF125" s="26"/>
      <c r="AG125" s="7"/>
      <c r="AH125" s="7"/>
      <c r="AI125" s="22"/>
      <c r="AJ125" s="22"/>
      <c r="AK125" s="26"/>
      <c r="AL125" s="26"/>
      <c r="AM125" s="7"/>
      <c r="AN125" s="7"/>
      <c r="AO125" s="22"/>
      <c r="AP125" s="22"/>
      <c r="AQ125" s="26"/>
      <c r="AR125" s="26"/>
      <c r="AS125" s="7"/>
      <c r="AT125" s="7"/>
    </row>
    <row r="126" spans="6:46" s="14" customFormat="1">
      <c r="F126" s="37"/>
      <c r="G126" s="31"/>
      <c r="H126" s="22"/>
      <c r="I126" s="22"/>
      <c r="J126" s="22"/>
      <c r="K126" s="22"/>
      <c r="L126" s="32"/>
      <c r="M126" s="33"/>
      <c r="N126" s="7"/>
      <c r="O126" s="10"/>
      <c r="P126" s="21"/>
      <c r="Q126" s="10"/>
      <c r="R126" s="22"/>
      <c r="S126" s="22"/>
      <c r="T126" s="22"/>
      <c r="U126" s="22"/>
      <c r="V126" s="22"/>
      <c r="W126" s="26"/>
      <c r="X126" s="26"/>
      <c r="Y126" s="7"/>
      <c r="Z126" s="7"/>
      <c r="AA126" s="10"/>
      <c r="AB126" s="10"/>
      <c r="AC126" s="22"/>
      <c r="AD126" s="22"/>
      <c r="AE126" s="26"/>
      <c r="AF126" s="26"/>
      <c r="AG126" s="7"/>
      <c r="AH126" s="7"/>
      <c r="AI126" s="22"/>
      <c r="AJ126" s="22"/>
      <c r="AK126" s="26"/>
      <c r="AL126" s="26"/>
      <c r="AM126" s="7"/>
      <c r="AN126" s="7"/>
      <c r="AO126" s="22"/>
      <c r="AP126" s="22"/>
      <c r="AQ126" s="26"/>
      <c r="AR126" s="26"/>
      <c r="AS126" s="7"/>
      <c r="AT126" s="7"/>
    </row>
    <row r="127" spans="6:46" s="14" customFormat="1">
      <c r="F127" s="37"/>
      <c r="G127" s="31"/>
      <c r="H127" s="22"/>
      <c r="I127" s="22"/>
      <c r="J127" s="22"/>
      <c r="K127" s="22"/>
      <c r="L127" s="32"/>
      <c r="M127" s="33"/>
      <c r="N127" s="7"/>
      <c r="O127" s="10"/>
      <c r="P127" s="21"/>
      <c r="Q127" s="10"/>
      <c r="R127" s="22"/>
      <c r="S127" s="22"/>
      <c r="T127" s="22"/>
      <c r="U127" s="22"/>
      <c r="V127" s="22"/>
      <c r="W127" s="26"/>
      <c r="X127" s="26"/>
      <c r="Y127" s="7"/>
      <c r="Z127" s="7"/>
      <c r="AA127" s="10"/>
      <c r="AB127" s="10"/>
      <c r="AC127" s="22"/>
      <c r="AD127" s="22"/>
      <c r="AE127" s="26"/>
      <c r="AF127" s="26"/>
      <c r="AG127" s="7"/>
      <c r="AH127" s="7"/>
      <c r="AI127" s="22"/>
      <c r="AJ127" s="22"/>
      <c r="AK127" s="26"/>
      <c r="AL127" s="26"/>
      <c r="AM127" s="7"/>
      <c r="AN127" s="7"/>
      <c r="AO127" s="22"/>
      <c r="AP127" s="22"/>
      <c r="AQ127" s="26"/>
      <c r="AR127" s="26"/>
      <c r="AS127" s="7"/>
      <c r="AT127" s="7"/>
    </row>
    <row r="128" spans="6:46" s="14" customFormat="1">
      <c r="F128" s="37"/>
      <c r="G128" s="31"/>
      <c r="H128" s="22"/>
      <c r="I128" s="22"/>
      <c r="J128" s="22"/>
      <c r="K128" s="22"/>
      <c r="L128" s="32"/>
      <c r="M128" s="33"/>
      <c r="N128" s="7"/>
      <c r="O128" s="10"/>
      <c r="P128" s="21"/>
      <c r="Q128" s="10"/>
      <c r="R128" s="22"/>
      <c r="S128" s="22"/>
      <c r="T128" s="22"/>
      <c r="U128" s="22"/>
      <c r="V128" s="22"/>
      <c r="W128" s="26"/>
      <c r="X128" s="26"/>
      <c r="Y128" s="7"/>
      <c r="Z128" s="7"/>
      <c r="AA128" s="10"/>
      <c r="AB128" s="10"/>
      <c r="AC128" s="22"/>
      <c r="AD128" s="22"/>
      <c r="AE128" s="26"/>
      <c r="AF128" s="26"/>
      <c r="AG128" s="7"/>
      <c r="AH128" s="7"/>
      <c r="AI128" s="22"/>
      <c r="AJ128" s="22"/>
      <c r="AK128" s="26"/>
      <c r="AL128" s="26"/>
      <c r="AM128" s="7"/>
      <c r="AN128" s="7"/>
      <c r="AO128" s="22"/>
      <c r="AP128" s="22"/>
      <c r="AQ128" s="26"/>
      <c r="AR128" s="26"/>
      <c r="AS128" s="7"/>
      <c r="AT128" s="7"/>
    </row>
    <row r="129" spans="6:46" s="14" customFormat="1">
      <c r="F129" s="37"/>
      <c r="G129" s="31"/>
      <c r="H129" s="22"/>
      <c r="I129" s="22"/>
      <c r="J129" s="22"/>
      <c r="K129" s="22"/>
      <c r="L129" s="32"/>
      <c r="M129" s="33"/>
      <c r="N129" s="7"/>
      <c r="O129" s="10"/>
      <c r="P129" s="21"/>
      <c r="Q129" s="10"/>
      <c r="R129" s="22"/>
      <c r="S129" s="22"/>
      <c r="T129" s="22"/>
      <c r="U129" s="22"/>
      <c r="V129" s="22"/>
      <c r="W129" s="26"/>
      <c r="X129" s="26"/>
      <c r="Y129" s="7"/>
      <c r="Z129" s="7"/>
      <c r="AA129" s="10"/>
      <c r="AB129" s="10"/>
      <c r="AC129" s="22"/>
      <c r="AD129" s="22"/>
      <c r="AE129" s="26"/>
      <c r="AF129" s="26"/>
      <c r="AG129" s="7"/>
      <c r="AH129" s="7"/>
      <c r="AI129" s="22"/>
      <c r="AJ129" s="22"/>
      <c r="AK129" s="26"/>
      <c r="AL129" s="26"/>
      <c r="AM129" s="7"/>
      <c r="AN129" s="7"/>
      <c r="AO129" s="22"/>
      <c r="AP129" s="22"/>
      <c r="AQ129" s="26"/>
      <c r="AR129" s="26"/>
      <c r="AS129" s="7"/>
      <c r="AT129" s="7"/>
    </row>
    <row r="130" spans="6:46" s="14" customFormat="1">
      <c r="F130" s="37"/>
      <c r="G130" s="31"/>
      <c r="H130" s="22"/>
      <c r="I130" s="22"/>
      <c r="J130" s="22"/>
      <c r="K130" s="22"/>
      <c r="L130" s="32"/>
      <c r="M130" s="33"/>
      <c r="N130" s="7"/>
      <c r="O130" s="10"/>
      <c r="P130" s="21"/>
      <c r="Q130" s="10"/>
      <c r="R130" s="22"/>
      <c r="S130" s="22"/>
      <c r="T130" s="22"/>
      <c r="U130" s="22"/>
      <c r="V130" s="22"/>
      <c r="W130" s="26"/>
      <c r="X130" s="26"/>
      <c r="Y130" s="7"/>
      <c r="Z130" s="7"/>
      <c r="AA130" s="10"/>
      <c r="AB130" s="10"/>
      <c r="AC130" s="22"/>
      <c r="AD130" s="22"/>
      <c r="AE130" s="26"/>
      <c r="AF130" s="26"/>
      <c r="AG130" s="7"/>
      <c r="AH130" s="7"/>
      <c r="AI130" s="22"/>
      <c r="AJ130" s="22"/>
      <c r="AK130" s="26"/>
      <c r="AL130" s="26"/>
      <c r="AM130" s="7"/>
      <c r="AN130" s="7"/>
      <c r="AO130" s="22"/>
      <c r="AP130" s="22"/>
      <c r="AQ130" s="26"/>
      <c r="AR130" s="26"/>
      <c r="AS130" s="7"/>
      <c r="AT130" s="7"/>
    </row>
    <row r="131" spans="6:46" s="14" customFormat="1">
      <c r="F131" s="37"/>
      <c r="G131" s="31"/>
      <c r="H131" s="22"/>
      <c r="I131" s="22"/>
      <c r="J131" s="22"/>
      <c r="K131" s="22"/>
      <c r="L131" s="32"/>
      <c r="M131" s="33"/>
      <c r="N131" s="7"/>
      <c r="O131" s="10"/>
      <c r="P131" s="21"/>
      <c r="Q131" s="10"/>
      <c r="R131" s="22"/>
      <c r="S131" s="22"/>
      <c r="T131" s="22"/>
      <c r="U131" s="22"/>
      <c r="V131" s="22"/>
      <c r="W131" s="26"/>
      <c r="X131" s="26"/>
      <c r="Y131" s="7"/>
      <c r="Z131" s="7"/>
      <c r="AA131" s="10"/>
      <c r="AB131" s="10"/>
      <c r="AC131" s="22"/>
      <c r="AD131" s="22"/>
      <c r="AE131" s="26"/>
      <c r="AF131" s="26"/>
      <c r="AG131" s="7"/>
      <c r="AH131" s="7"/>
      <c r="AI131" s="22"/>
      <c r="AJ131" s="22"/>
      <c r="AK131" s="26"/>
      <c r="AL131" s="26"/>
      <c r="AM131" s="7"/>
      <c r="AN131" s="7"/>
      <c r="AO131" s="22"/>
      <c r="AP131" s="22"/>
      <c r="AQ131" s="26"/>
      <c r="AR131" s="26"/>
      <c r="AS131" s="7"/>
      <c r="AT131" s="7"/>
    </row>
    <row r="132" spans="6:46" s="14" customFormat="1">
      <c r="F132" s="37"/>
      <c r="G132" s="31"/>
      <c r="H132" s="22"/>
      <c r="I132" s="22"/>
      <c r="J132" s="22"/>
      <c r="K132" s="22"/>
      <c r="L132" s="32"/>
      <c r="M132" s="33"/>
      <c r="N132" s="7"/>
      <c r="O132" s="10"/>
      <c r="P132" s="21"/>
      <c r="Q132" s="10"/>
      <c r="R132" s="22"/>
      <c r="S132" s="22"/>
      <c r="T132" s="22"/>
      <c r="U132" s="22"/>
      <c r="V132" s="22"/>
      <c r="W132" s="26"/>
      <c r="X132" s="26"/>
      <c r="Y132" s="7"/>
      <c r="Z132" s="7"/>
      <c r="AA132" s="10"/>
      <c r="AB132" s="10"/>
      <c r="AC132" s="22"/>
      <c r="AD132" s="22"/>
      <c r="AE132" s="26"/>
      <c r="AF132" s="26"/>
      <c r="AG132" s="7"/>
      <c r="AH132" s="7"/>
      <c r="AI132" s="22"/>
      <c r="AJ132" s="22"/>
      <c r="AK132" s="26"/>
      <c r="AL132" s="26"/>
      <c r="AM132" s="7"/>
      <c r="AN132" s="7"/>
      <c r="AO132" s="22"/>
      <c r="AP132" s="22"/>
      <c r="AQ132" s="26"/>
      <c r="AR132" s="26"/>
      <c r="AS132" s="7"/>
      <c r="AT132" s="7"/>
    </row>
    <row r="133" spans="6:46" s="14" customFormat="1">
      <c r="F133" s="37"/>
      <c r="G133" s="31"/>
      <c r="H133" s="22"/>
      <c r="I133" s="22"/>
      <c r="J133" s="22"/>
      <c r="K133" s="22"/>
      <c r="L133" s="32"/>
      <c r="M133" s="33"/>
      <c r="N133" s="7"/>
      <c r="O133" s="10"/>
      <c r="P133" s="21"/>
      <c r="Q133" s="10"/>
      <c r="R133" s="22"/>
      <c r="S133" s="22"/>
      <c r="T133" s="22"/>
      <c r="U133" s="22"/>
      <c r="V133" s="22"/>
      <c r="W133" s="26"/>
      <c r="X133" s="26"/>
      <c r="Y133" s="7"/>
      <c r="Z133" s="7"/>
      <c r="AA133" s="10"/>
      <c r="AB133" s="10"/>
      <c r="AC133" s="22"/>
      <c r="AD133" s="22"/>
      <c r="AE133" s="26"/>
      <c r="AF133" s="26"/>
      <c r="AG133" s="7"/>
      <c r="AH133" s="7"/>
      <c r="AI133" s="22"/>
      <c r="AJ133" s="22"/>
      <c r="AK133" s="26"/>
      <c r="AL133" s="26"/>
      <c r="AM133" s="7"/>
      <c r="AN133" s="7"/>
      <c r="AO133" s="22"/>
      <c r="AP133" s="22"/>
      <c r="AQ133" s="26"/>
      <c r="AR133" s="26"/>
      <c r="AS133" s="7"/>
      <c r="AT133" s="7"/>
    </row>
    <row r="134" spans="6:46" s="14" customFormat="1">
      <c r="F134" s="37"/>
      <c r="G134" s="31"/>
      <c r="H134" s="22"/>
      <c r="I134" s="22"/>
      <c r="J134" s="22"/>
      <c r="K134" s="22"/>
      <c r="L134" s="32"/>
      <c r="M134" s="33"/>
      <c r="N134" s="7"/>
      <c r="O134" s="10"/>
      <c r="P134" s="21"/>
      <c r="Q134" s="10"/>
      <c r="R134" s="22"/>
      <c r="S134" s="22"/>
      <c r="T134" s="22"/>
      <c r="U134" s="22"/>
      <c r="V134" s="22"/>
      <c r="W134" s="26"/>
      <c r="X134" s="26"/>
      <c r="Y134" s="7"/>
      <c r="Z134" s="7"/>
      <c r="AA134" s="10"/>
      <c r="AB134" s="10"/>
      <c r="AC134" s="22"/>
      <c r="AD134" s="22"/>
      <c r="AE134" s="26"/>
      <c r="AF134" s="26"/>
      <c r="AG134" s="7"/>
      <c r="AH134" s="7"/>
      <c r="AI134" s="22"/>
      <c r="AJ134" s="22"/>
      <c r="AK134" s="26"/>
      <c r="AL134" s="26"/>
      <c r="AM134" s="7"/>
      <c r="AN134" s="7"/>
      <c r="AO134" s="22"/>
      <c r="AP134" s="22"/>
      <c r="AQ134" s="26"/>
      <c r="AR134" s="26"/>
      <c r="AS134" s="7"/>
      <c r="AT134" s="7"/>
    </row>
    <row r="135" spans="6:46" s="14" customFormat="1">
      <c r="F135" s="37"/>
      <c r="G135" s="31"/>
      <c r="H135" s="22"/>
      <c r="I135" s="22"/>
      <c r="J135" s="22"/>
      <c r="K135" s="22"/>
      <c r="L135" s="32"/>
      <c r="M135" s="33"/>
      <c r="N135" s="7"/>
      <c r="O135" s="10"/>
      <c r="P135" s="21"/>
      <c r="Q135" s="10"/>
      <c r="R135" s="22"/>
      <c r="S135" s="22"/>
      <c r="T135" s="22"/>
      <c r="U135" s="22"/>
      <c r="V135" s="22"/>
      <c r="W135" s="26"/>
      <c r="X135" s="26"/>
      <c r="Y135" s="7"/>
      <c r="Z135" s="7"/>
      <c r="AA135" s="10"/>
      <c r="AB135" s="10"/>
      <c r="AC135" s="22"/>
      <c r="AD135" s="22"/>
      <c r="AE135" s="26"/>
      <c r="AF135" s="26"/>
      <c r="AG135" s="7"/>
      <c r="AH135" s="7"/>
      <c r="AI135" s="22"/>
      <c r="AJ135" s="22"/>
      <c r="AK135" s="26"/>
      <c r="AL135" s="26"/>
      <c r="AM135" s="7"/>
      <c r="AN135" s="7"/>
      <c r="AO135" s="22"/>
      <c r="AP135" s="22"/>
      <c r="AQ135" s="26"/>
      <c r="AR135" s="26"/>
      <c r="AS135" s="7"/>
      <c r="AT135" s="7"/>
    </row>
    <row r="136" spans="6:46" s="14" customFormat="1">
      <c r="F136" s="37"/>
      <c r="G136" s="31"/>
      <c r="H136" s="22"/>
      <c r="I136" s="22"/>
      <c r="J136" s="22"/>
      <c r="K136" s="22"/>
      <c r="L136" s="32"/>
      <c r="M136" s="33"/>
      <c r="N136" s="7"/>
      <c r="O136" s="10"/>
      <c r="P136" s="21"/>
      <c r="Q136" s="10"/>
      <c r="R136" s="22"/>
      <c r="S136" s="22"/>
      <c r="T136" s="22"/>
      <c r="U136" s="22"/>
      <c r="V136" s="22"/>
      <c r="W136" s="26"/>
      <c r="X136" s="26"/>
      <c r="Y136" s="7"/>
      <c r="Z136" s="7"/>
      <c r="AA136" s="10"/>
      <c r="AB136" s="10"/>
      <c r="AC136" s="22"/>
      <c r="AD136" s="22"/>
      <c r="AE136" s="26"/>
      <c r="AF136" s="26"/>
      <c r="AG136" s="7"/>
      <c r="AH136" s="7"/>
      <c r="AI136" s="22"/>
      <c r="AJ136" s="22"/>
      <c r="AK136" s="26"/>
      <c r="AL136" s="26"/>
      <c r="AM136" s="7"/>
      <c r="AN136" s="7"/>
      <c r="AO136" s="22"/>
      <c r="AP136" s="22"/>
      <c r="AQ136" s="26"/>
      <c r="AR136" s="26"/>
      <c r="AS136" s="7"/>
      <c r="AT136" s="7"/>
    </row>
    <row r="137" spans="6:46" s="14" customFormat="1">
      <c r="F137" s="37"/>
      <c r="G137" s="31"/>
      <c r="H137" s="22"/>
      <c r="I137" s="22"/>
      <c r="J137" s="22"/>
      <c r="K137" s="22"/>
      <c r="L137" s="32"/>
      <c r="M137" s="33"/>
      <c r="N137" s="7"/>
      <c r="O137" s="10"/>
      <c r="P137" s="21"/>
      <c r="Q137" s="10"/>
      <c r="R137" s="22"/>
      <c r="S137" s="22"/>
      <c r="T137" s="22"/>
      <c r="U137" s="22"/>
      <c r="V137" s="22"/>
      <c r="W137" s="26"/>
      <c r="X137" s="26"/>
      <c r="Y137" s="7"/>
      <c r="Z137" s="7"/>
      <c r="AA137" s="10"/>
      <c r="AB137" s="10"/>
      <c r="AC137" s="22"/>
      <c r="AD137" s="22"/>
      <c r="AE137" s="26"/>
      <c r="AF137" s="26"/>
      <c r="AG137" s="7"/>
      <c r="AH137" s="7"/>
      <c r="AI137" s="22"/>
      <c r="AJ137" s="22"/>
      <c r="AK137" s="26"/>
      <c r="AL137" s="26"/>
      <c r="AM137" s="7"/>
      <c r="AN137" s="7"/>
      <c r="AO137" s="22"/>
      <c r="AP137" s="22"/>
      <c r="AQ137" s="26"/>
      <c r="AR137" s="26"/>
      <c r="AS137" s="7"/>
      <c r="AT137" s="7"/>
    </row>
    <row r="138" spans="6:46" s="14" customFormat="1">
      <c r="F138" s="37"/>
      <c r="G138" s="31"/>
      <c r="H138" s="22"/>
      <c r="I138" s="22"/>
      <c r="J138" s="22"/>
      <c r="K138" s="22"/>
      <c r="L138" s="32"/>
      <c r="M138" s="33"/>
      <c r="N138" s="7"/>
      <c r="O138" s="10"/>
      <c r="P138" s="21"/>
      <c r="Q138" s="10"/>
      <c r="R138" s="22"/>
      <c r="S138" s="22"/>
      <c r="T138" s="22"/>
      <c r="U138" s="22"/>
      <c r="V138" s="22"/>
      <c r="W138" s="26"/>
      <c r="X138" s="26"/>
      <c r="Y138" s="7"/>
      <c r="Z138" s="7"/>
      <c r="AA138" s="10"/>
      <c r="AB138" s="10"/>
      <c r="AC138" s="22"/>
      <c r="AD138" s="22"/>
      <c r="AE138" s="26"/>
      <c r="AF138" s="26"/>
      <c r="AG138" s="7"/>
      <c r="AH138" s="7"/>
      <c r="AI138" s="22"/>
      <c r="AJ138" s="22"/>
      <c r="AK138" s="26"/>
      <c r="AL138" s="26"/>
      <c r="AM138" s="7"/>
      <c r="AN138" s="7"/>
      <c r="AO138" s="22"/>
      <c r="AP138" s="22"/>
      <c r="AQ138" s="26"/>
      <c r="AR138" s="26"/>
      <c r="AS138" s="7"/>
      <c r="AT138" s="7"/>
    </row>
    <row r="139" spans="6:46" s="14" customFormat="1">
      <c r="F139" s="37"/>
      <c r="G139" s="31"/>
      <c r="H139" s="22"/>
      <c r="I139" s="22"/>
      <c r="J139" s="22"/>
      <c r="K139" s="22"/>
      <c r="L139" s="32"/>
      <c r="M139" s="33"/>
      <c r="N139" s="7"/>
      <c r="O139" s="10"/>
      <c r="P139" s="21"/>
      <c r="Q139" s="10"/>
      <c r="R139" s="22"/>
      <c r="S139" s="22"/>
      <c r="T139" s="22"/>
      <c r="U139" s="22"/>
      <c r="V139" s="22"/>
      <c r="W139" s="26"/>
      <c r="X139" s="26"/>
      <c r="Y139" s="7"/>
      <c r="Z139" s="7"/>
      <c r="AA139" s="10"/>
      <c r="AB139" s="10"/>
      <c r="AC139" s="22"/>
      <c r="AD139" s="22"/>
      <c r="AE139" s="26"/>
      <c r="AF139" s="26"/>
      <c r="AG139" s="7"/>
      <c r="AH139" s="7"/>
      <c r="AI139" s="22"/>
      <c r="AJ139" s="22"/>
      <c r="AK139" s="26"/>
      <c r="AL139" s="26"/>
      <c r="AM139" s="7"/>
      <c r="AN139" s="7"/>
      <c r="AO139" s="22"/>
      <c r="AP139" s="22"/>
      <c r="AQ139" s="26"/>
      <c r="AR139" s="26"/>
      <c r="AS139" s="7"/>
      <c r="AT139" s="7"/>
    </row>
    <row r="140" spans="6:46" s="14" customFormat="1">
      <c r="F140" s="37"/>
      <c r="G140" s="31"/>
      <c r="H140" s="22"/>
      <c r="I140" s="22"/>
      <c r="J140" s="22"/>
      <c r="K140" s="22"/>
      <c r="L140" s="32"/>
      <c r="M140" s="33"/>
      <c r="N140" s="7"/>
      <c r="O140" s="10"/>
      <c r="P140" s="21"/>
      <c r="Q140" s="10"/>
      <c r="R140" s="22"/>
      <c r="S140" s="22"/>
      <c r="T140" s="22"/>
      <c r="U140" s="22"/>
      <c r="V140" s="22"/>
      <c r="W140" s="26"/>
      <c r="X140" s="26"/>
      <c r="Y140" s="7"/>
      <c r="Z140" s="7"/>
      <c r="AA140" s="10"/>
      <c r="AB140" s="10"/>
      <c r="AC140" s="22"/>
      <c r="AD140" s="22"/>
      <c r="AE140" s="26"/>
      <c r="AF140" s="26"/>
      <c r="AG140" s="7"/>
      <c r="AH140" s="7"/>
      <c r="AI140" s="22"/>
      <c r="AJ140" s="22"/>
      <c r="AK140" s="26"/>
      <c r="AL140" s="26"/>
      <c r="AM140" s="7"/>
      <c r="AN140" s="7"/>
      <c r="AO140" s="22"/>
      <c r="AP140" s="22"/>
      <c r="AQ140" s="26"/>
      <c r="AR140" s="26"/>
      <c r="AS140" s="7"/>
      <c r="AT140" s="7"/>
    </row>
    <row r="141" spans="6:46" s="14" customFormat="1">
      <c r="F141" s="37"/>
      <c r="G141" s="31"/>
      <c r="H141" s="22"/>
      <c r="I141" s="22"/>
      <c r="J141" s="22"/>
      <c r="K141" s="22"/>
      <c r="L141" s="32"/>
      <c r="M141" s="33"/>
      <c r="N141" s="7"/>
      <c r="O141" s="10"/>
      <c r="P141" s="21"/>
      <c r="Q141" s="10"/>
      <c r="R141" s="22"/>
      <c r="S141" s="22"/>
      <c r="T141" s="22"/>
      <c r="U141" s="22"/>
      <c r="V141" s="22"/>
      <c r="W141" s="26"/>
      <c r="X141" s="26"/>
      <c r="Y141" s="7"/>
      <c r="Z141" s="7"/>
      <c r="AA141" s="10"/>
      <c r="AB141" s="10"/>
      <c r="AC141" s="22"/>
      <c r="AD141" s="22"/>
      <c r="AE141" s="26"/>
      <c r="AF141" s="26"/>
      <c r="AG141" s="7"/>
      <c r="AH141" s="7"/>
      <c r="AI141" s="22"/>
      <c r="AJ141" s="22"/>
      <c r="AK141" s="26"/>
      <c r="AL141" s="26"/>
      <c r="AM141" s="7"/>
      <c r="AN141" s="7"/>
      <c r="AO141" s="22"/>
      <c r="AP141" s="22"/>
      <c r="AQ141" s="26"/>
      <c r="AR141" s="26"/>
      <c r="AS141" s="7"/>
      <c r="AT141" s="7"/>
    </row>
    <row r="142" spans="6:46" s="14" customFormat="1">
      <c r="F142" s="37"/>
      <c r="G142" s="31"/>
      <c r="H142" s="22"/>
      <c r="I142" s="22"/>
      <c r="J142" s="22"/>
      <c r="K142" s="22"/>
      <c r="L142" s="32"/>
      <c r="M142" s="33"/>
      <c r="N142" s="7"/>
      <c r="O142" s="10"/>
      <c r="P142" s="21"/>
      <c r="Q142" s="10"/>
      <c r="R142" s="22"/>
      <c r="S142" s="22"/>
      <c r="T142" s="22"/>
      <c r="U142" s="22"/>
      <c r="V142" s="22"/>
      <c r="W142" s="26"/>
      <c r="X142" s="26"/>
      <c r="Y142" s="7"/>
      <c r="Z142" s="7"/>
      <c r="AA142" s="10"/>
      <c r="AB142" s="10"/>
      <c r="AC142" s="22"/>
      <c r="AD142" s="22"/>
      <c r="AE142" s="26"/>
      <c r="AF142" s="26"/>
      <c r="AG142" s="7"/>
      <c r="AH142" s="7"/>
      <c r="AI142" s="22"/>
      <c r="AJ142" s="22"/>
      <c r="AK142" s="26"/>
      <c r="AL142" s="26"/>
      <c r="AM142" s="7"/>
      <c r="AN142" s="7"/>
      <c r="AO142" s="22"/>
      <c r="AP142" s="22"/>
      <c r="AQ142" s="26"/>
      <c r="AR142" s="26"/>
      <c r="AS142" s="7"/>
      <c r="AT142" s="7"/>
    </row>
    <row r="143" spans="6:46" s="14" customFormat="1">
      <c r="F143" s="37"/>
      <c r="G143" s="31"/>
      <c r="H143" s="22"/>
      <c r="I143" s="22"/>
      <c r="J143" s="22"/>
      <c r="K143" s="22"/>
      <c r="L143" s="32"/>
      <c r="M143" s="33"/>
      <c r="N143" s="7"/>
      <c r="O143" s="10"/>
      <c r="P143" s="21"/>
      <c r="Q143" s="10"/>
      <c r="R143" s="22"/>
      <c r="S143" s="22"/>
      <c r="T143" s="22"/>
      <c r="U143" s="22"/>
      <c r="V143" s="22"/>
      <c r="W143" s="26"/>
      <c r="X143" s="26"/>
      <c r="Y143" s="7"/>
      <c r="Z143" s="7"/>
      <c r="AA143" s="10"/>
      <c r="AB143" s="10"/>
      <c r="AC143" s="22"/>
      <c r="AD143" s="22"/>
      <c r="AE143" s="26"/>
      <c r="AF143" s="26"/>
      <c r="AG143" s="7"/>
      <c r="AH143" s="7"/>
      <c r="AI143" s="22"/>
      <c r="AJ143" s="22"/>
      <c r="AK143" s="26"/>
      <c r="AL143" s="26"/>
      <c r="AM143" s="7"/>
      <c r="AN143" s="7"/>
      <c r="AO143" s="22"/>
      <c r="AP143" s="22"/>
      <c r="AQ143" s="26"/>
      <c r="AR143" s="26"/>
      <c r="AS143" s="7"/>
      <c r="AT143" s="7"/>
    </row>
    <row r="144" spans="6:46" s="14" customFormat="1">
      <c r="F144" s="37"/>
      <c r="G144" s="31"/>
      <c r="H144" s="22"/>
      <c r="I144" s="22"/>
      <c r="J144" s="22"/>
      <c r="K144" s="22"/>
      <c r="L144" s="32"/>
      <c r="M144" s="33"/>
      <c r="N144" s="7"/>
      <c r="O144" s="10"/>
      <c r="P144" s="21"/>
      <c r="Q144" s="10"/>
      <c r="R144" s="22"/>
      <c r="S144" s="22"/>
      <c r="T144" s="22"/>
      <c r="U144" s="22"/>
      <c r="V144" s="22"/>
      <c r="W144" s="26"/>
      <c r="X144" s="26"/>
      <c r="Y144" s="7"/>
      <c r="Z144" s="7"/>
      <c r="AA144" s="10"/>
      <c r="AB144" s="10"/>
      <c r="AC144" s="22"/>
      <c r="AD144" s="22"/>
      <c r="AE144" s="26"/>
      <c r="AF144" s="26"/>
      <c r="AG144" s="7"/>
      <c r="AH144" s="7"/>
      <c r="AI144" s="22"/>
      <c r="AJ144" s="22"/>
      <c r="AK144" s="26"/>
      <c r="AL144" s="26"/>
      <c r="AM144" s="7"/>
      <c r="AN144" s="7"/>
      <c r="AO144" s="22"/>
      <c r="AP144" s="22"/>
      <c r="AQ144" s="26"/>
      <c r="AR144" s="26"/>
      <c r="AS144" s="7"/>
      <c r="AT144" s="7"/>
    </row>
    <row r="145" spans="6:46" s="14" customFormat="1">
      <c r="F145" s="37"/>
      <c r="G145" s="31"/>
      <c r="H145" s="22"/>
      <c r="I145" s="22"/>
      <c r="J145" s="22"/>
      <c r="K145" s="22"/>
      <c r="L145" s="32"/>
      <c r="M145" s="33"/>
      <c r="N145" s="7"/>
      <c r="O145" s="10"/>
      <c r="P145" s="21"/>
      <c r="Q145" s="10"/>
      <c r="R145" s="22"/>
      <c r="S145" s="22"/>
      <c r="T145" s="22"/>
      <c r="U145" s="22"/>
      <c r="V145" s="22"/>
      <c r="W145" s="26"/>
      <c r="X145" s="26"/>
      <c r="Y145" s="7"/>
      <c r="Z145" s="7"/>
      <c r="AA145" s="10"/>
      <c r="AB145" s="10"/>
      <c r="AC145" s="22"/>
      <c r="AD145" s="22"/>
      <c r="AE145" s="26"/>
      <c r="AF145" s="26"/>
      <c r="AG145" s="7"/>
      <c r="AH145" s="7"/>
      <c r="AI145" s="22"/>
      <c r="AJ145" s="22"/>
      <c r="AK145" s="26"/>
      <c r="AL145" s="26"/>
      <c r="AM145" s="7"/>
      <c r="AN145" s="7"/>
      <c r="AO145" s="22"/>
      <c r="AP145" s="22"/>
      <c r="AQ145" s="26"/>
      <c r="AR145" s="26"/>
      <c r="AS145" s="7"/>
      <c r="AT145" s="7"/>
    </row>
    <row r="146" spans="6:46" s="14" customFormat="1">
      <c r="F146" s="37"/>
      <c r="G146" s="31"/>
      <c r="H146" s="22"/>
      <c r="I146" s="22"/>
      <c r="J146" s="22"/>
      <c r="K146" s="22"/>
      <c r="L146" s="32"/>
      <c r="M146" s="33"/>
      <c r="N146" s="7"/>
      <c r="O146" s="10"/>
      <c r="P146" s="21"/>
      <c r="Q146" s="10"/>
      <c r="R146" s="22"/>
      <c r="S146" s="22"/>
      <c r="T146" s="22"/>
      <c r="U146" s="22"/>
      <c r="V146" s="22"/>
      <c r="W146" s="26"/>
      <c r="X146" s="26"/>
      <c r="Y146" s="7"/>
      <c r="Z146" s="7"/>
      <c r="AA146" s="10"/>
      <c r="AB146" s="10"/>
      <c r="AC146" s="22"/>
      <c r="AD146" s="22"/>
      <c r="AE146" s="26"/>
      <c r="AF146" s="26"/>
      <c r="AG146" s="7"/>
      <c r="AH146" s="7"/>
      <c r="AI146" s="22"/>
      <c r="AJ146" s="22"/>
      <c r="AK146" s="26"/>
      <c r="AL146" s="26"/>
      <c r="AM146" s="7"/>
      <c r="AN146" s="7"/>
      <c r="AO146" s="22"/>
      <c r="AP146" s="22"/>
      <c r="AQ146" s="26"/>
      <c r="AR146" s="26"/>
      <c r="AS146" s="7"/>
      <c r="AT146" s="7"/>
    </row>
    <row r="147" spans="6:46" s="14" customFormat="1">
      <c r="F147" s="37"/>
      <c r="G147" s="31"/>
      <c r="H147" s="22"/>
      <c r="I147" s="22"/>
      <c r="J147" s="22"/>
      <c r="K147" s="22"/>
      <c r="L147" s="32"/>
      <c r="M147" s="33"/>
      <c r="N147" s="7"/>
      <c r="O147" s="10"/>
      <c r="P147" s="21"/>
      <c r="Q147" s="10"/>
      <c r="R147" s="22"/>
      <c r="S147" s="22"/>
      <c r="T147" s="22"/>
      <c r="U147" s="22"/>
      <c r="V147" s="22"/>
      <c r="W147" s="26"/>
      <c r="X147" s="26"/>
      <c r="Y147" s="7"/>
      <c r="Z147" s="7"/>
      <c r="AA147" s="10"/>
      <c r="AB147" s="10"/>
      <c r="AC147" s="22"/>
      <c r="AD147" s="22"/>
      <c r="AE147" s="26"/>
      <c r="AF147" s="26"/>
      <c r="AG147" s="7"/>
      <c r="AH147" s="7"/>
      <c r="AI147" s="22"/>
      <c r="AJ147" s="22"/>
      <c r="AK147" s="26"/>
      <c r="AL147" s="26"/>
      <c r="AM147" s="7"/>
      <c r="AN147" s="7"/>
      <c r="AO147" s="22"/>
      <c r="AP147" s="22"/>
      <c r="AQ147" s="26"/>
      <c r="AR147" s="26"/>
      <c r="AS147" s="7"/>
      <c r="AT147" s="7"/>
    </row>
    <row r="148" spans="6:46" s="14" customFormat="1">
      <c r="F148" s="37"/>
      <c r="G148" s="31"/>
      <c r="H148" s="22"/>
      <c r="I148" s="22"/>
      <c r="J148" s="22"/>
      <c r="K148" s="22"/>
      <c r="L148" s="32"/>
      <c r="M148" s="33"/>
      <c r="N148" s="7"/>
      <c r="O148" s="10"/>
      <c r="P148" s="21"/>
      <c r="Q148" s="10"/>
      <c r="R148" s="22"/>
      <c r="S148" s="22"/>
      <c r="T148" s="22"/>
      <c r="U148" s="22"/>
      <c r="V148" s="22"/>
      <c r="W148" s="26"/>
      <c r="X148" s="26"/>
      <c r="Y148" s="7"/>
      <c r="Z148" s="7"/>
      <c r="AA148" s="10"/>
      <c r="AB148" s="10"/>
      <c r="AC148" s="22"/>
      <c r="AD148" s="22"/>
      <c r="AE148" s="26"/>
      <c r="AF148" s="26"/>
      <c r="AG148" s="7"/>
      <c r="AH148" s="7"/>
      <c r="AI148" s="22"/>
      <c r="AJ148" s="22"/>
      <c r="AK148" s="26"/>
      <c r="AL148" s="26"/>
      <c r="AM148" s="7"/>
      <c r="AN148" s="7"/>
      <c r="AO148" s="22"/>
      <c r="AP148" s="22"/>
      <c r="AQ148" s="26"/>
      <c r="AR148" s="26"/>
      <c r="AS148" s="7"/>
      <c r="AT148" s="7"/>
    </row>
    <row r="149" spans="6:46" s="14" customFormat="1">
      <c r="F149" s="37"/>
      <c r="G149" s="31"/>
      <c r="H149" s="22"/>
      <c r="I149" s="22"/>
      <c r="J149" s="22"/>
      <c r="K149" s="22"/>
      <c r="L149" s="32"/>
      <c r="M149" s="33"/>
      <c r="N149" s="7"/>
      <c r="O149" s="10"/>
      <c r="P149" s="21"/>
      <c r="Q149" s="10"/>
      <c r="R149" s="22"/>
      <c r="S149" s="22"/>
      <c r="T149" s="22"/>
      <c r="U149" s="22"/>
      <c r="V149" s="22"/>
      <c r="W149" s="26"/>
      <c r="X149" s="26"/>
      <c r="Y149" s="7"/>
      <c r="Z149" s="7"/>
      <c r="AA149" s="10"/>
      <c r="AB149" s="10"/>
      <c r="AC149" s="22"/>
      <c r="AD149" s="22"/>
      <c r="AE149" s="26"/>
      <c r="AF149" s="26"/>
      <c r="AG149" s="7"/>
      <c r="AH149" s="7"/>
      <c r="AI149" s="22"/>
      <c r="AJ149" s="22"/>
      <c r="AK149" s="26"/>
      <c r="AL149" s="26"/>
      <c r="AM149" s="7"/>
      <c r="AN149" s="7"/>
      <c r="AO149" s="22"/>
      <c r="AP149" s="22"/>
      <c r="AQ149" s="26"/>
      <c r="AR149" s="26"/>
      <c r="AS149" s="7"/>
      <c r="AT149" s="7"/>
    </row>
    <row r="150" spans="6:46" s="14" customFormat="1">
      <c r="F150" s="37"/>
      <c r="G150" s="31"/>
      <c r="H150" s="22"/>
      <c r="I150" s="22"/>
      <c r="J150" s="22"/>
      <c r="K150" s="22"/>
      <c r="L150" s="32"/>
      <c r="M150" s="33"/>
      <c r="N150" s="7"/>
      <c r="O150" s="10"/>
      <c r="P150" s="21"/>
      <c r="Q150" s="10"/>
      <c r="R150" s="22"/>
      <c r="S150" s="22"/>
      <c r="T150" s="22"/>
      <c r="U150" s="22"/>
      <c r="V150" s="22"/>
      <c r="W150" s="26"/>
      <c r="X150" s="26"/>
      <c r="Y150" s="7"/>
      <c r="Z150" s="7"/>
      <c r="AA150" s="10"/>
      <c r="AB150" s="10"/>
      <c r="AC150" s="22"/>
      <c r="AD150" s="22"/>
      <c r="AE150" s="26"/>
      <c r="AF150" s="26"/>
      <c r="AG150" s="7"/>
      <c r="AH150" s="7"/>
      <c r="AI150" s="22"/>
      <c r="AJ150" s="22"/>
      <c r="AK150" s="26"/>
      <c r="AL150" s="26"/>
      <c r="AM150" s="7"/>
      <c r="AN150" s="7"/>
      <c r="AO150" s="22"/>
      <c r="AP150" s="22"/>
      <c r="AQ150" s="26"/>
      <c r="AR150" s="26"/>
      <c r="AS150" s="7"/>
      <c r="AT150" s="7"/>
    </row>
    <row r="151" spans="6:46" s="14" customFormat="1">
      <c r="F151" s="37"/>
      <c r="G151" s="31"/>
      <c r="H151" s="22"/>
      <c r="I151" s="22"/>
      <c r="J151" s="22"/>
      <c r="K151" s="22"/>
      <c r="L151" s="32"/>
      <c r="M151" s="33"/>
      <c r="N151" s="7"/>
      <c r="O151" s="10"/>
      <c r="P151" s="21"/>
      <c r="Q151" s="10"/>
      <c r="R151" s="22"/>
      <c r="S151" s="22"/>
      <c r="T151" s="22"/>
      <c r="U151" s="22"/>
      <c r="V151" s="22"/>
      <c r="W151" s="26"/>
      <c r="X151" s="26"/>
      <c r="Y151" s="7"/>
      <c r="Z151" s="7"/>
      <c r="AA151" s="10"/>
      <c r="AB151" s="10"/>
      <c r="AC151" s="22"/>
      <c r="AD151" s="22"/>
      <c r="AE151" s="26"/>
      <c r="AF151" s="26"/>
      <c r="AG151" s="7"/>
      <c r="AH151" s="7"/>
      <c r="AI151" s="22"/>
      <c r="AJ151" s="22"/>
      <c r="AK151" s="26"/>
      <c r="AL151" s="26"/>
      <c r="AM151" s="7"/>
      <c r="AN151" s="7"/>
      <c r="AO151" s="22"/>
      <c r="AP151" s="22"/>
      <c r="AQ151" s="26"/>
      <c r="AR151" s="26"/>
      <c r="AS151" s="7"/>
      <c r="AT151" s="7"/>
    </row>
    <row r="152" spans="6:46" s="14" customFormat="1">
      <c r="F152" s="37"/>
      <c r="G152" s="31"/>
      <c r="H152" s="22"/>
      <c r="I152" s="22"/>
      <c r="J152" s="22"/>
      <c r="K152" s="22"/>
      <c r="L152" s="32"/>
      <c r="M152" s="33"/>
      <c r="N152" s="7"/>
      <c r="O152" s="10"/>
      <c r="P152" s="21"/>
      <c r="Q152" s="10"/>
      <c r="R152" s="22"/>
      <c r="S152" s="22"/>
      <c r="T152" s="22"/>
      <c r="U152" s="22"/>
      <c r="V152" s="22"/>
      <c r="W152" s="26"/>
      <c r="X152" s="26"/>
      <c r="Y152" s="7"/>
      <c r="Z152" s="7"/>
      <c r="AA152" s="10"/>
      <c r="AB152" s="10"/>
      <c r="AC152" s="22"/>
      <c r="AD152" s="22"/>
      <c r="AE152" s="26"/>
      <c r="AF152" s="26"/>
      <c r="AG152" s="7"/>
      <c r="AH152" s="7"/>
      <c r="AI152" s="22"/>
      <c r="AJ152" s="22"/>
      <c r="AK152" s="26"/>
      <c r="AL152" s="26"/>
      <c r="AM152" s="7"/>
      <c r="AN152" s="7"/>
      <c r="AO152" s="22"/>
      <c r="AP152" s="22"/>
      <c r="AQ152" s="26"/>
      <c r="AR152" s="26"/>
      <c r="AS152" s="7"/>
      <c r="AT152" s="7"/>
    </row>
    <row r="153" spans="6:46" s="14" customFormat="1">
      <c r="F153" s="37"/>
      <c r="G153" s="31"/>
      <c r="H153" s="22"/>
      <c r="I153" s="22"/>
      <c r="J153" s="22"/>
      <c r="K153" s="22"/>
      <c r="L153" s="32"/>
      <c r="M153" s="33"/>
      <c r="N153" s="7"/>
      <c r="O153" s="10"/>
      <c r="P153" s="21"/>
      <c r="Q153" s="10"/>
      <c r="R153" s="22"/>
      <c r="S153" s="22"/>
      <c r="T153" s="22"/>
      <c r="U153" s="22"/>
      <c r="V153" s="22"/>
      <c r="W153" s="26"/>
      <c r="X153" s="26"/>
      <c r="Y153" s="7"/>
      <c r="Z153" s="7"/>
      <c r="AA153" s="10"/>
      <c r="AB153" s="10"/>
      <c r="AC153" s="22"/>
      <c r="AD153" s="22"/>
      <c r="AE153" s="26"/>
      <c r="AF153" s="26"/>
      <c r="AG153" s="7"/>
      <c r="AH153" s="7"/>
      <c r="AI153" s="22"/>
      <c r="AJ153" s="22"/>
      <c r="AK153" s="26"/>
      <c r="AL153" s="26"/>
      <c r="AM153" s="7"/>
      <c r="AN153" s="7"/>
      <c r="AO153" s="22"/>
      <c r="AP153" s="22"/>
      <c r="AQ153" s="26"/>
      <c r="AR153" s="26"/>
      <c r="AS153" s="7"/>
      <c r="AT153" s="7"/>
    </row>
    <row r="154" spans="6:46" s="14" customFormat="1">
      <c r="F154" s="37"/>
      <c r="G154" s="31"/>
      <c r="H154" s="22"/>
      <c r="I154" s="22"/>
      <c r="J154" s="22"/>
      <c r="K154" s="22"/>
      <c r="L154" s="32"/>
      <c r="M154" s="33"/>
      <c r="N154" s="7"/>
      <c r="O154" s="10"/>
      <c r="P154" s="21"/>
      <c r="Q154" s="10"/>
      <c r="R154" s="22"/>
      <c r="S154" s="22"/>
      <c r="T154" s="22"/>
      <c r="U154" s="22"/>
      <c r="V154" s="22"/>
      <c r="W154" s="26"/>
      <c r="X154" s="26"/>
      <c r="Y154" s="7"/>
      <c r="Z154" s="7"/>
      <c r="AA154" s="10"/>
      <c r="AB154" s="10"/>
      <c r="AC154" s="22"/>
      <c r="AD154" s="22"/>
      <c r="AE154" s="26"/>
      <c r="AF154" s="26"/>
      <c r="AG154" s="7"/>
      <c r="AH154" s="7"/>
      <c r="AI154" s="22"/>
      <c r="AJ154" s="22"/>
      <c r="AK154" s="26"/>
      <c r="AL154" s="26"/>
      <c r="AM154" s="7"/>
      <c r="AN154" s="7"/>
      <c r="AO154" s="22"/>
      <c r="AP154" s="22"/>
      <c r="AQ154" s="26"/>
      <c r="AR154" s="26"/>
      <c r="AS154" s="7"/>
      <c r="AT154" s="7"/>
    </row>
    <row r="155" spans="6:46" s="14" customFormat="1">
      <c r="F155" s="37"/>
      <c r="G155" s="31"/>
      <c r="H155" s="22"/>
      <c r="I155" s="22"/>
      <c r="J155" s="22"/>
      <c r="K155" s="22"/>
      <c r="L155" s="32"/>
      <c r="M155" s="33"/>
      <c r="N155" s="7"/>
      <c r="O155" s="10"/>
      <c r="P155" s="21"/>
      <c r="Q155" s="10"/>
      <c r="R155" s="22"/>
      <c r="S155" s="22"/>
      <c r="T155" s="22"/>
      <c r="U155" s="22"/>
      <c r="V155" s="22"/>
      <c r="W155" s="26"/>
      <c r="X155" s="26"/>
      <c r="Y155" s="7"/>
      <c r="Z155" s="7"/>
      <c r="AA155" s="10"/>
      <c r="AB155" s="10"/>
      <c r="AC155" s="22"/>
      <c r="AD155" s="22"/>
      <c r="AE155" s="26"/>
      <c r="AF155" s="26"/>
      <c r="AG155" s="7"/>
      <c r="AH155" s="7"/>
      <c r="AI155" s="22"/>
      <c r="AJ155" s="22"/>
      <c r="AK155" s="26"/>
      <c r="AL155" s="26"/>
      <c r="AM155" s="7"/>
      <c r="AN155" s="7"/>
      <c r="AO155" s="22"/>
      <c r="AP155" s="22"/>
      <c r="AQ155" s="26"/>
      <c r="AR155" s="26"/>
      <c r="AS155" s="7"/>
      <c r="AT155" s="7"/>
    </row>
    <row r="156" spans="6:46" s="14" customFormat="1">
      <c r="F156" s="37"/>
      <c r="G156" s="31"/>
      <c r="H156" s="22"/>
      <c r="I156" s="22"/>
      <c r="J156" s="22"/>
      <c r="K156" s="22"/>
      <c r="L156" s="32"/>
      <c r="M156" s="33"/>
      <c r="N156" s="7"/>
      <c r="O156" s="10"/>
      <c r="P156" s="21"/>
      <c r="Q156" s="10"/>
      <c r="R156" s="22"/>
      <c r="S156" s="22"/>
      <c r="T156" s="22"/>
      <c r="U156" s="22"/>
      <c r="V156" s="22"/>
      <c r="W156" s="26"/>
      <c r="X156" s="26"/>
      <c r="Y156" s="7"/>
      <c r="Z156" s="7"/>
      <c r="AA156" s="10"/>
      <c r="AB156" s="10"/>
      <c r="AC156" s="22"/>
      <c r="AD156" s="22"/>
      <c r="AE156" s="26"/>
      <c r="AF156" s="26"/>
      <c r="AG156" s="7"/>
      <c r="AH156" s="7"/>
      <c r="AI156" s="22"/>
      <c r="AJ156" s="22"/>
      <c r="AK156" s="26"/>
      <c r="AL156" s="26"/>
      <c r="AM156" s="7"/>
      <c r="AN156" s="7"/>
      <c r="AO156" s="22"/>
      <c r="AP156" s="22"/>
      <c r="AQ156" s="26"/>
      <c r="AR156" s="26"/>
      <c r="AS156" s="7"/>
      <c r="AT156" s="7"/>
    </row>
    <row r="157" spans="6:46" s="14" customFormat="1">
      <c r="F157" s="37"/>
      <c r="G157" s="31"/>
      <c r="H157" s="22"/>
      <c r="I157" s="22"/>
      <c r="J157" s="22"/>
      <c r="K157" s="22"/>
      <c r="L157" s="32"/>
      <c r="M157" s="33"/>
      <c r="N157" s="7"/>
      <c r="O157" s="10"/>
      <c r="P157" s="21"/>
      <c r="Q157" s="10"/>
      <c r="R157" s="22"/>
      <c r="S157" s="22"/>
      <c r="T157" s="22"/>
      <c r="U157" s="22"/>
      <c r="V157" s="22"/>
      <c r="W157" s="26"/>
      <c r="X157" s="26"/>
      <c r="Y157" s="7"/>
      <c r="Z157" s="7"/>
      <c r="AA157" s="10"/>
      <c r="AB157" s="10"/>
      <c r="AC157" s="22"/>
      <c r="AD157" s="22"/>
      <c r="AE157" s="26"/>
      <c r="AF157" s="26"/>
      <c r="AG157" s="7"/>
      <c r="AH157" s="7"/>
      <c r="AI157" s="22"/>
      <c r="AJ157" s="22"/>
      <c r="AK157" s="26"/>
      <c r="AL157" s="26"/>
      <c r="AM157" s="7"/>
      <c r="AN157" s="7"/>
      <c r="AO157" s="22"/>
      <c r="AP157" s="22"/>
      <c r="AQ157" s="26"/>
      <c r="AR157" s="26"/>
      <c r="AS157" s="7"/>
      <c r="AT157" s="7"/>
    </row>
    <row r="158" spans="6:46" s="14" customFormat="1">
      <c r="F158" s="37"/>
      <c r="G158" s="31"/>
      <c r="H158" s="22"/>
      <c r="I158" s="22"/>
      <c r="J158" s="22"/>
      <c r="K158" s="22"/>
      <c r="L158" s="32"/>
      <c r="M158" s="33"/>
      <c r="N158" s="7"/>
      <c r="O158" s="10"/>
      <c r="P158" s="21"/>
      <c r="Q158" s="10"/>
      <c r="R158" s="22"/>
      <c r="S158" s="22"/>
      <c r="T158" s="22"/>
      <c r="U158" s="22"/>
      <c r="V158" s="22"/>
      <c r="W158" s="26"/>
      <c r="X158" s="26"/>
      <c r="Y158" s="7"/>
      <c r="Z158" s="7"/>
      <c r="AA158" s="10"/>
      <c r="AB158" s="10"/>
      <c r="AC158" s="22"/>
      <c r="AD158" s="22"/>
      <c r="AE158" s="26"/>
      <c r="AF158" s="26"/>
      <c r="AG158" s="7"/>
      <c r="AH158" s="7"/>
      <c r="AI158" s="22"/>
      <c r="AJ158" s="22"/>
      <c r="AK158" s="26"/>
      <c r="AL158" s="26"/>
      <c r="AM158" s="7"/>
      <c r="AN158" s="7"/>
      <c r="AO158" s="22"/>
      <c r="AP158" s="22"/>
      <c r="AQ158" s="26"/>
      <c r="AR158" s="26"/>
      <c r="AS158" s="7"/>
      <c r="AT158" s="7"/>
    </row>
    <row r="159" spans="6:46" s="14" customFormat="1">
      <c r="F159" s="37"/>
      <c r="G159" s="31"/>
      <c r="H159" s="22"/>
      <c r="I159" s="22"/>
      <c r="J159" s="22"/>
      <c r="K159" s="22"/>
      <c r="L159" s="32"/>
      <c r="M159" s="33"/>
      <c r="N159" s="7"/>
      <c r="O159" s="10"/>
      <c r="P159" s="21"/>
      <c r="Q159" s="10"/>
      <c r="R159" s="22"/>
      <c r="S159" s="22"/>
      <c r="T159" s="22"/>
      <c r="U159" s="22"/>
      <c r="V159" s="22"/>
      <c r="W159" s="26"/>
      <c r="X159" s="26"/>
      <c r="Y159" s="7"/>
      <c r="Z159" s="7"/>
      <c r="AA159" s="10"/>
      <c r="AB159" s="10"/>
      <c r="AC159" s="22"/>
      <c r="AD159" s="22"/>
      <c r="AE159" s="26"/>
      <c r="AF159" s="26"/>
      <c r="AG159" s="7"/>
      <c r="AH159" s="7"/>
      <c r="AI159" s="22"/>
      <c r="AJ159" s="22"/>
      <c r="AK159" s="26"/>
      <c r="AL159" s="26"/>
      <c r="AM159" s="7"/>
      <c r="AN159" s="7"/>
      <c r="AO159" s="22"/>
      <c r="AP159" s="22"/>
      <c r="AQ159" s="26"/>
      <c r="AR159" s="26"/>
      <c r="AS159" s="7"/>
      <c r="AT159" s="7"/>
    </row>
    <row r="160" spans="6:46" s="14" customFormat="1">
      <c r="F160" s="37"/>
      <c r="G160" s="31"/>
      <c r="H160" s="22"/>
      <c r="I160" s="22"/>
      <c r="J160" s="22"/>
      <c r="K160" s="22"/>
      <c r="L160" s="32"/>
      <c r="M160" s="33"/>
      <c r="N160" s="7"/>
      <c r="O160" s="10"/>
      <c r="P160" s="21"/>
      <c r="Q160" s="10"/>
      <c r="R160" s="22"/>
      <c r="S160" s="22"/>
      <c r="T160" s="22"/>
      <c r="U160" s="22"/>
      <c r="V160" s="22"/>
      <c r="W160" s="26"/>
      <c r="X160" s="26"/>
      <c r="Y160" s="7"/>
      <c r="Z160" s="7"/>
      <c r="AA160" s="10"/>
      <c r="AB160" s="10"/>
      <c r="AC160" s="22"/>
      <c r="AD160" s="22"/>
      <c r="AE160" s="26"/>
      <c r="AF160" s="26"/>
      <c r="AG160" s="7"/>
      <c r="AH160" s="7"/>
      <c r="AI160" s="22"/>
      <c r="AJ160" s="22"/>
      <c r="AK160" s="26"/>
      <c r="AL160" s="26"/>
      <c r="AM160" s="7"/>
      <c r="AN160" s="7"/>
      <c r="AO160" s="22"/>
      <c r="AP160" s="22"/>
      <c r="AQ160" s="26"/>
      <c r="AR160" s="26"/>
      <c r="AS160" s="7"/>
      <c r="AT160" s="7"/>
    </row>
    <row r="161" spans="6:46" s="14" customFormat="1">
      <c r="F161" s="37"/>
      <c r="G161" s="31"/>
      <c r="H161" s="22"/>
      <c r="I161" s="22"/>
      <c r="J161" s="22"/>
      <c r="K161" s="22"/>
      <c r="L161" s="32"/>
      <c r="M161" s="33"/>
      <c r="N161" s="7"/>
      <c r="O161" s="10"/>
      <c r="P161" s="21"/>
      <c r="Q161" s="10"/>
      <c r="R161" s="22"/>
      <c r="S161" s="22"/>
      <c r="T161" s="22"/>
      <c r="U161" s="22"/>
      <c r="V161" s="22"/>
      <c r="W161" s="26"/>
      <c r="X161" s="26"/>
      <c r="Y161" s="7"/>
      <c r="Z161" s="7"/>
      <c r="AA161" s="10"/>
      <c r="AB161" s="10"/>
      <c r="AC161" s="22"/>
      <c r="AD161" s="22"/>
      <c r="AE161" s="26"/>
      <c r="AF161" s="26"/>
      <c r="AG161" s="7"/>
      <c r="AH161" s="7"/>
      <c r="AI161" s="22"/>
      <c r="AJ161" s="22"/>
      <c r="AK161" s="26"/>
      <c r="AL161" s="26"/>
      <c r="AM161" s="7"/>
      <c r="AN161" s="7"/>
      <c r="AO161" s="22"/>
      <c r="AP161" s="22"/>
      <c r="AQ161" s="26"/>
      <c r="AR161" s="26"/>
      <c r="AS161" s="7"/>
      <c r="AT161" s="7"/>
    </row>
    <row r="162" spans="6:46" s="14" customFormat="1">
      <c r="F162" s="37"/>
      <c r="G162" s="31"/>
      <c r="H162" s="22"/>
      <c r="I162" s="22"/>
      <c r="J162" s="22"/>
      <c r="K162" s="22"/>
      <c r="L162" s="32"/>
      <c r="M162" s="33"/>
      <c r="N162" s="7"/>
      <c r="O162" s="10"/>
      <c r="P162" s="21"/>
      <c r="Q162" s="10"/>
      <c r="R162" s="22"/>
      <c r="S162" s="22"/>
      <c r="T162" s="22"/>
      <c r="U162" s="22"/>
      <c r="V162" s="22"/>
      <c r="W162" s="26"/>
      <c r="X162" s="26"/>
      <c r="Y162" s="7"/>
      <c r="Z162" s="7"/>
      <c r="AA162" s="10"/>
      <c r="AB162" s="10"/>
      <c r="AC162" s="22"/>
      <c r="AD162" s="22"/>
      <c r="AE162" s="26"/>
      <c r="AF162" s="26"/>
      <c r="AG162" s="7"/>
      <c r="AH162" s="7"/>
      <c r="AI162" s="22"/>
      <c r="AJ162" s="22"/>
      <c r="AK162" s="26"/>
      <c r="AL162" s="26"/>
      <c r="AM162" s="7"/>
      <c r="AN162" s="7"/>
      <c r="AO162" s="22"/>
      <c r="AP162" s="22"/>
      <c r="AQ162" s="26"/>
      <c r="AR162" s="26"/>
      <c r="AS162" s="7"/>
      <c r="AT162" s="7"/>
    </row>
    <row r="163" spans="6:46" s="14" customFormat="1">
      <c r="F163" s="37"/>
      <c r="G163" s="31"/>
      <c r="H163" s="22"/>
      <c r="I163" s="22"/>
      <c r="J163" s="22"/>
      <c r="K163" s="22"/>
      <c r="L163" s="32"/>
      <c r="M163" s="33"/>
      <c r="N163" s="7"/>
      <c r="O163" s="10"/>
      <c r="P163" s="21"/>
      <c r="Q163" s="10"/>
      <c r="R163" s="22"/>
      <c r="S163" s="22"/>
      <c r="T163" s="22"/>
      <c r="U163" s="22"/>
      <c r="V163" s="22"/>
      <c r="W163" s="26"/>
      <c r="X163" s="26"/>
      <c r="Y163" s="7"/>
      <c r="Z163" s="7"/>
      <c r="AA163" s="10"/>
      <c r="AB163" s="10"/>
      <c r="AC163" s="22"/>
      <c r="AD163" s="22"/>
      <c r="AE163" s="26"/>
      <c r="AF163" s="26"/>
      <c r="AG163" s="7"/>
      <c r="AH163" s="7"/>
      <c r="AI163" s="22"/>
      <c r="AJ163" s="22"/>
      <c r="AK163" s="26"/>
      <c r="AL163" s="26"/>
      <c r="AM163" s="7"/>
      <c r="AN163" s="7"/>
      <c r="AO163" s="22"/>
      <c r="AP163" s="22"/>
      <c r="AQ163" s="26"/>
      <c r="AR163" s="26"/>
      <c r="AS163" s="7"/>
      <c r="AT163" s="7"/>
    </row>
    <row r="164" spans="6:46" s="14" customFormat="1">
      <c r="F164" s="37"/>
      <c r="G164" s="31"/>
      <c r="H164" s="22"/>
      <c r="I164" s="22"/>
      <c r="J164" s="22"/>
      <c r="K164" s="22"/>
      <c r="L164" s="32"/>
      <c r="M164" s="33"/>
      <c r="N164" s="7"/>
      <c r="O164" s="10"/>
      <c r="P164" s="21"/>
      <c r="Q164" s="10"/>
      <c r="R164" s="22"/>
      <c r="S164" s="22"/>
      <c r="T164" s="22"/>
      <c r="U164" s="22"/>
      <c r="V164" s="22"/>
      <c r="W164" s="26"/>
      <c r="X164" s="26"/>
      <c r="Y164" s="7"/>
      <c r="Z164" s="7"/>
      <c r="AA164" s="10"/>
      <c r="AB164" s="10"/>
      <c r="AC164" s="22"/>
      <c r="AD164" s="22"/>
      <c r="AE164" s="26"/>
      <c r="AF164" s="26"/>
      <c r="AG164" s="7"/>
      <c r="AH164" s="7"/>
      <c r="AI164" s="22"/>
      <c r="AJ164" s="22"/>
      <c r="AK164" s="26"/>
      <c r="AL164" s="26"/>
      <c r="AM164" s="7"/>
      <c r="AN164" s="7"/>
      <c r="AO164" s="22"/>
      <c r="AP164" s="22"/>
      <c r="AQ164" s="26"/>
      <c r="AR164" s="26"/>
      <c r="AS164" s="7"/>
      <c r="AT164" s="7"/>
    </row>
    <row r="165" spans="6:46" s="14" customFormat="1">
      <c r="F165" s="37"/>
      <c r="G165" s="31"/>
      <c r="H165" s="22"/>
      <c r="I165" s="22"/>
      <c r="J165" s="22"/>
      <c r="K165" s="22"/>
      <c r="L165" s="32"/>
      <c r="M165" s="33"/>
      <c r="N165" s="7"/>
      <c r="O165" s="10"/>
      <c r="P165" s="21"/>
      <c r="Q165" s="10"/>
      <c r="R165" s="22"/>
      <c r="S165" s="22"/>
      <c r="T165" s="22"/>
      <c r="U165" s="22"/>
      <c r="V165" s="22"/>
      <c r="W165" s="26"/>
      <c r="X165" s="26"/>
      <c r="Y165" s="7"/>
      <c r="Z165" s="7"/>
      <c r="AA165" s="10"/>
      <c r="AB165" s="10"/>
      <c r="AC165" s="22"/>
      <c r="AD165" s="22"/>
      <c r="AE165" s="26"/>
      <c r="AF165" s="26"/>
      <c r="AG165" s="7"/>
      <c r="AH165" s="7"/>
      <c r="AI165" s="22"/>
      <c r="AJ165" s="22"/>
      <c r="AK165" s="26"/>
      <c r="AL165" s="26"/>
      <c r="AM165" s="7"/>
      <c r="AN165" s="7"/>
      <c r="AO165" s="22"/>
      <c r="AP165" s="22"/>
      <c r="AQ165" s="26"/>
      <c r="AR165" s="26"/>
      <c r="AS165" s="7"/>
      <c r="AT165" s="7"/>
    </row>
    <row r="166" spans="6:46" s="14" customFormat="1">
      <c r="F166" s="37"/>
      <c r="G166" s="31"/>
      <c r="H166" s="22"/>
      <c r="I166" s="22"/>
      <c r="J166" s="22"/>
      <c r="K166" s="22"/>
      <c r="L166" s="32"/>
      <c r="M166" s="33"/>
      <c r="N166" s="7"/>
      <c r="O166" s="10"/>
      <c r="P166" s="21"/>
      <c r="Q166" s="10"/>
      <c r="R166" s="22"/>
      <c r="S166" s="22"/>
      <c r="T166" s="22"/>
      <c r="U166" s="22"/>
      <c r="V166" s="22"/>
      <c r="W166" s="26"/>
      <c r="X166" s="26"/>
      <c r="Y166" s="7"/>
      <c r="Z166" s="7"/>
      <c r="AA166" s="10"/>
      <c r="AB166" s="10"/>
      <c r="AC166" s="22"/>
      <c r="AD166" s="22"/>
      <c r="AE166" s="26"/>
      <c r="AF166" s="26"/>
      <c r="AG166" s="7"/>
      <c r="AH166" s="7"/>
      <c r="AI166" s="22"/>
      <c r="AJ166" s="22"/>
      <c r="AK166" s="26"/>
      <c r="AL166" s="26"/>
      <c r="AM166" s="7"/>
      <c r="AN166" s="7"/>
      <c r="AO166" s="22"/>
      <c r="AP166" s="22"/>
      <c r="AQ166" s="26"/>
      <c r="AR166" s="26"/>
      <c r="AS166" s="7"/>
      <c r="AT166" s="7"/>
    </row>
    <row r="167" spans="6:46" s="14" customFormat="1">
      <c r="F167" s="37"/>
      <c r="G167" s="31"/>
      <c r="H167" s="22"/>
      <c r="I167" s="22"/>
      <c r="J167" s="22"/>
      <c r="K167" s="22"/>
      <c r="L167" s="32"/>
      <c r="M167" s="33"/>
      <c r="N167" s="7"/>
      <c r="O167" s="10"/>
      <c r="P167" s="21"/>
      <c r="Q167" s="10"/>
      <c r="R167" s="22"/>
      <c r="S167" s="22"/>
      <c r="T167" s="22"/>
      <c r="U167" s="22"/>
      <c r="V167" s="22"/>
      <c r="W167" s="26"/>
      <c r="X167" s="26"/>
      <c r="Y167" s="7"/>
      <c r="Z167" s="7"/>
      <c r="AA167" s="10"/>
      <c r="AB167" s="10"/>
      <c r="AC167" s="22"/>
      <c r="AD167" s="22"/>
      <c r="AE167" s="26"/>
      <c r="AF167" s="26"/>
      <c r="AG167" s="7"/>
      <c r="AH167" s="7"/>
      <c r="AI167" s="22"/>
      <c r="AJ167" s="22"/>
      <c r="AK167" s="26"/>
      <c r="AL167" s="26"/>
      <c r="AM167" s="7"/>
      <c r="AN167" s="7"/>
      <c r="AO167" s="22"/>
      <c r="AP167" s="22"/>
      <c r="AQ167" s="26"/>
      <c r="AR167" s="26"/>
      <c r="AS167" s="7"/>
      <c r="AT167" s="7"/>
    </row>
    <row r="168" spans="6:46" s="14" customFormat="1">
      <c r="F168" s="37"/>
      <c r="G168" s="31"/>
      <c r="H168" s="22"/>
      <c r="I168" s="22"/>
      <c r="J168" s="22"/>
      <c r="K168" s="22"/>
      <c r="L168" s="32"/>
      <c r="M168" s="33"/>
      <c r="N168" s="7"/>
      <c r="O168" s="10"/>
      <c r="P168" s="21"/>
      <c r="Q168" s="10"/>
      <c r="R168" s="22"/>
      <c r="S168" s="22"/>
      <c r="T168" s="22"/>
      <c r="U168" s="22"/>
      <c r="V168" s="22"/>
      <c r="W168" s="26"/>
      <c r="X168" s="26"/>
      <c r="Y168" s="7"/>
      <c r="Z168" s="7"/>
      <c r="AA168" s="10"/>
      <c r="AB168" s="10"/>
      <c r="AC168" s="22"/>
      <c r="AD168" s="22"/>
      <c r="AE168" s="26"/>
      <c r="AF168" s="26"/>
      <c r="AG168" s="7"/>
      <c r="AH168" s="7"/>
      <c r="AI168" s="22"/>
      <c r="AJ168" s="22"/>
      <c r="AK168" s="26"/>
      <c r="AL168" s="26"/>
      <c r="AM168" s="7"/>
      <c r="AN168" s="7"/>
      <c r="AO168" s="22"/>
      <c r="AP168" s="22"/>
      <c r="AQ168" s="26"/>
      <c r="AR168" s="26"/>
      <c r="AS168" s="7"/>
      <c r="AT168" s="7"/>
    </row>
    <row r="169" spans="6:46" s="14" customFormat="1">
      <c r="F169" s="37"/>
      <c r="G169" s="31"/>
      <c r="H169" s="22"/>
      <c r="I169" s="22"/>
      <c r="J169" s="22"/>
      <c r="K169" s="22"/>
      <c r="L169" s="32"/>
      <c r="M169" s="33"/>
      <c r="N169" s="7"/>
      <c r="O169" s="10"/>
      <c r="P169" s="21"/>
      <c r="Q169" s="10"/>
      <c r="R169" s="22"/>
      <c r="S169" s="22"/>
      <c r="T169" s="22"/>
      <c r="U169" s="22"/>
      <c r="V169" s="22"/>
      <c r="W169" s="26"/>
      <c r="X169" s="26"/>
      <c r="Y169" s="7"/>
      <c r="Z169" s="7"/>
      <c r="AA169" s="10"/>
      <c r="AB169" s="10"/>
      <c r="AC169" s="22"/>
      <c r="AD169" s="22"/>
      <c r="AE169" s="26"/>
      <c r="AF169" s="26"/>
      <c r="AG169" s="7"/>
      <c r="AH169" s="7"/>
      <c r="AI169" s="22"/>
      <c r="AJ169" s="22"/>
      <c r="AK169" s="26"/>
      <c r="AL169" s="26"/>
      <c r="AM169" s="7"/>
      <c r="AN169" s="7"/>
      <c r="AO169" s="22"/>
      <c r="AP169" s="22"/>
      <c r="AQ169" s="26"/>
      <c r="AR169" s="26"/>
      <c r="AS169" s="7"/>
      <c r="AT169" s="7"/>
    </row>
    <row r="170" spans="6:46" s="14" customFormat="1">
      <c r="F170" s="37"/>
      <c r="G170" s="31"/>
      <c r="H170" s="22"/>
      <c r="I170" s="22"/>
      <c r="J170" s="22"/>
      <c r="K170" s="22"/>
      <c r="L170" s="32"/>
      <c r="M170" s="33"/>
      <c r="N170" s="7"/>
      <c r="O170" s="10"/>
      <c r="P170" s="21"/>
      <c r="Q170" s="10"/>
      <c r="R170" s="22"/>
      <c r="S170" s="22"/>
      <c r="T170" s="22"/>
      <c r="U170" s="22"/>
      <c r="V170" s="22"/>
      <c r="W170" s="26"/>
      <c r="X170" s="26"/>
      <c r="Y170" s="7"/>
      <c r="Z170" s="7"/>
      <c r="AA170" s="10"/>
      <c r="AB170" s="10"/>
      <c r="AC170" s="22"/>
      <c r="AD170" s="22"/>
      <c r="AE170" s="26"/>
      <c r="AF170" s="26"/>
      <c r="AG170" s="7"/>
      <c r="AH170" s="7"/>
      <c r="AI170" s="22"/>
      <c r="AJ170" s="22"/>
      <c r="AK170" s="26"/>
      <c r="AL170" s="26"/>
      <c r="AM170" s="7"/>
      <c r="AN170" s="7"/>
      <c r="AO170" s="22"/>
      <c r="AP170" s="22"/>
      <c r="AQ170" s="26"/>
      <c r="AR170" s="26"/>
      <c r="AS170" s="7"/>
      <c r="AT170" s="7"/>
    </row>
    <row r="171" spans="6:46" s="14" customFormat="1">
      <c r="F171" s="37"/>
      <c r="G171" s="31"/>
      <c r="H171" s="22"/>
      <c r="I171" s="22"/>
      <c r="J171" s="22"/>
      <c r="K171" s="22"/>
      <c r="L171" s="32"/>
      <c r="M171" s="33"/>
      <c r="N171" s="7"/>
      <c r="O171" s="10"/>
      <c r="P171" s="21"/>
      <c r="Q171" s="10"/>
      <c r="R171" s="22"/>
      <c r="S171" s="22"/>
      <c r="T171" s="22"/>
      <c r="U171" s="22"/>
      <c r="V171" s="22"/>
      <c r="W171" s="26"/>
      <c r="X171" s="26"/>
      <c r="Y171" s="7"/>
      <c r="Z171" s="7"/>
      <c r="AA171" s="10"/>
      <c r="AB171" s="10"/>
      <c r="AC171" s="22"/>
      <c r="AD171" s="22"/>
      <c r="AE171" s="26"/>
      <c r="AF171" s="26"/>
      <c r="AG171" s="7"/>
      <c r="AH171" s="7"/>
      <c r="AI171" s="22"/>
      <c r="AJ171" s="22"/>
      <c r="AK171" s="26"/>
      <c r="AL171" s="26"/>
      <c r="AM171" s="7"/>
      <c r="AN171" s="7"/>
      <c r="AO171" s="22"/>
      <c r="AP171" s="22"/>
      <c r="AQ171" s="26"/>
      <c r="AR171" s="26"/>
      <c r="AS171" s="7"/>
      <c r="AT171" s="7"/>
    </row>
    <row r="172" spans="6:46" s="14" customFormat="1">
      <c r="F172" s="37"/>
      <c r="G172" s="31"/>
      <c r="H172" s="22"/>
      <c r="I172" s="22"/>
      <c r="J172" s="22"/>
      <c r="K172" s="22"/>
      <c r="L172" s="32"/>
      <c r="M172" s="33"/>
      <c r="N172" s="7"/>
      <c r="O172" s="10"/>
      <c r="P172" s="21"/>
      <c r="Q172" s="10"/>
      <c r="R172" s="22"/>
      <c r="S172" s="22"/>
      <c r="T172" s="22"/>
      <c r="U172" s="22"/>
      <c r="V172" s="22"/>
      <c r="W172" s="26"/>
      <c r="X172" s="26"/>
      <c r="Y172" s="7"/>
      <c r="Z172" s="7"/>
      <c r="AA172" s="10"/>
      <c r="AB172" s="10"/>
      <c r="AC172" s="22"/>
      <c r="AD172" s="22"/>
      <c r="AE172" s="26"/>
      <c r="AF172" s="26"/>
      <c r="AG172" s="7"/>
      <c r="AH172" s="7"/>
      <c r="AI172" s="22"/>
      <c r="AJ172" s="22"/>
      <c r="AK172" s="26"/>
      <c r="AL172" s="26"/>
      <c r="AM172" s="7"/>
      <c r="AN172" s="7"/>
      <c r="AO172" s="22"/>
      <c r="AP172" s="22"/>
      <c r="AQ172" s="26"/>
      <c r="AR172" s="26"/>
      <c r="AS172" s="7"/>
      <c r="AT172" s="7"/>
    </row>
    <row r="173" spans="6:46" s="14" customFormat="1">
      <c r="F173" s="37"/>
      <c r="G173" s="31"/>
      <c r="H173" s="22"/>
      <c r="I173" s="22"/>
      <c r="J173" s="22"/>
      <c r="K173" s="22"/>
      <c r="L173" s="32"/>
      <c r="M173" s="33"/>
      <c r="N173" s="7"/>
      <c r="O173" s="10"/>
      <c r="P173" s="21"/>
      <c r="Q173" s="10"/>
      <c r="R173" s="22"/>
      <c r="S173" s="22"/>
      <c r="T173" s="22"/>
      <c r="U173" s="22"/>
      <c r="V173" s="22"/>
      <c r="W173" s="26"/>
      <c r="X173" s="26"/>
      <c r="Y173" s="7"/>
      <c r="Z173" s="7"/>
      <c r="AA173" s="10"/>
      <c r="AB173" s="10"/>
      <c r="AC173" s="22"/>
      <c r="AD173" s="22"/>
      <c r="AE173" s="26"/>
      <c r="AF173" s="26"/>
      <c r="AG173" s="7"/>
      <c r="AH173" s="7"/>
      <c r="AI173" s="22"/>
      <c r="AJ173" s="22"/>
      <c r="AK173" s="26"/>
      <c r="AL173" s="26"/>
      <c r="AM173" s="7"/>
      <c r="AN173" s="7"/>
      <c r="AO173" s="22"/>
      <c r="AP173" s="22"/>
      <c r="AQ173" s="26"/>
      <c r="AR173" s="26"/>
      <c r="AS173" s="7"/>
      <c r="AT173" s="7"/>
    </row>
    <row r="174" spans="6:46" s="14" customFormat="1">
      <c r="F174" s="37"/>
      <c r="G174" s="31"/>
      <c r="H174" s="22"/>
      <c r="I174" s="22"/>
      <c r="J174" s="22"/>
      <c r="K174" s="22"/>
      <c r="L174" s="32"/>
      <c r="M174" s="33"/>
      <c r="N174" s="7"/>
      <c r="O174" s="10"/>
      <c r="P174" s="21"/>
      <c r="Q174" s="10"/>
      <c r="R174" s="22"/>
      <c r="S174" s="22"/>
      <c r="T174" s="22"/>
      <c r="U174" s="22"/>
      <c r="V174" s="22"/>
      <c r="W174" s="26"/>
      <c r="X174" s="26"/>
      <c r="Y174" s="7"/>
      <c r="Z174" s="7"/>
      <c r="AA174" s="10"/>
      <c r="AB174" s="10"/>
      <c r="AC174" s="22"/>
      <c r="AD174" s="22"/>
      <c r="AE174" s="26"/>
      <c r="AF174" s="26"/>
      <c r="AG174" s="7"/>
      <c r="AH174" s="7"/>
      <c r="AI174" s="22"/>
      <c r="AJ174" s="22"/>
      <c r="AK174" s="26"/>
      <c r="AL174" s="26"/>
      <c r="AM174" s="7"/>
      <c r="AN174" s="7"/>
      <c r="AO174" s="22"/>
      <c r="AP174" s="22"/>
      <c r="AQ174" s="26"/>
      <c r="AR174" s="26"/>
      <c r="AS174" s="7"/>
      <c r="AT174" s="7"/>
    </row>
    <row r="175" spans="6:46" s="14" customFormat="1">
      <c r="F175" s="37"/>
      <c r="G175" s="31"/>
      <c r="H175" s="22"/>
      <c r="I175" s="22"/>
      <c r="J175" s="22"/>
      <c r="K175" s="22"/>
      <c r="L175" s="32"/>
      <c r="M175" s="33"/>
      <c r="N175" s="7"/>
      <c r="O175" s="10"/>
      <c r="P175" s="21"/>
      <c r="Q175" s="10"/>
      <c r="R175" s="22"/>
      <c r="S175" s="22"/>
      <c r="T175" s="22"/>
      <c r="U175" s="22"/>
      <c r="V175" s="22"/>
      <c r="W175" s="26"/>
      <c r="X175" s="26"/>
      <c r="Y175" s="7"/>
      <c r="Z175" s="7"/>
      <c r="AA175" s="10"/>
      <c r="AB175" s="10"/>
      <c r="AC175" s="22"/>
      <c r="AD175" s="22"/>
      <c r="AE175" s="26"/>
      <c r="AF175" s="26"/>
      <c r="AG175" s="7"/>
      <c r="AH175" s="7"/>
      <c r="AI175" s="22"/>
      <c r="AJ175" s="22"/>
      <c r="AK175" s="26"/>
      <c r="AL175" s="26"/>
      <c r="AM175" s="7"/>
      <c r="AN175" s="7"/>
      <c r="AO175" s="22"/>
      <c r="AP175" s="22"/>
      <c r="AQ175" s="26"/>
      <c r="AR175" s="26"/>
      <c r="AS175" s="7"/>
      <c r="AT175" s="7"/>
    </row>
    <row r="176" spans="6:46" s="14" customFormat="1">
      <c r="F176" s="37"/>
      <c r="G176" s="31"/>
      <c r="H176" s="22"/>
      <c r="I176" s="22"/>
      <c r="J176" s="22"/>
      <c r="K176" s="22"/>
      <c r="L176" s="32"/>
      <c r="M176" s="33"/>
      <c r="N176" s="7"/>
      <c r="O176" s="10"/>
      <c r="P176" s="21"/>
      <c r="Q176" s="10"/>
      <c r="R176" s="22"/>
      <c r="S176" s="22"/>
      <c r="T176" s="22"/>
      <c r="U176" s="22"/>
      <c r="V176" s="22"/>
      <c r="W176" s="26"/>
      <c r="X176" s="26"/>
      <c r="Y176" s="7"/>
      <c r="Z176" s="7"/>
      <c r="AA176" s="10"/>
      <c r="AB176" s="10"/>
      <c r="AC176" s="22"/>
      <c r="AD176" s="22"/>
      <c r="AE176" s="26"/>
      <c r="AF176" s="26"/>
      <c r="AG176" s="7"/>
      <c r="AH176" s="7"/>
      <c r="AI176" s="22"/>
      <c r="AJ176" s="22"/>
      <c r="AK176" s="26"/>
      <c r="AL176" s="26"/>
      <c r="AM176" s="7"/>
      <c r="AN176" s="7"/>
      <c r="AO176" s="22"/>
      <c r="AP176" s="22"/>
      <c r="AQ176" s="26"/>
      <c r="AR176" s="26"/>
      <c r="AS176" s="7"/>
      <c r="AT176" s="7"/>
    </row>
    <row r="177" spans="6:46" s="14" customFormat="1">
      <c r="F177" s="37"/>
      <c r="G177" s="31"/>
      <c r="H177" s="22"/>
      <c r="I177" s="22"/>
      <c r="J177" s="22"/>
      <c r="K177" s="22"/>
      <c r="L177" s="32"/>
      <c r="M177" s="33"/>
      <c r="N177" s="7"/>
      <c r="O177" s="10"/>
      <c r="P177" s="21"/>
      <c r="Q177" s="10"/>
      <c r="R177" s="22"/>
      <c r="S177" s="22"/>
      <c r="T177" s="22"/>
      <c r="U177" s="22"/>
      <c r="V177" s="22"/>
      <c r="W177" s="26"/>
      <c r="X177" s="26"/>
      <c r="Y177" s="7"/>
      <c r="Z177" s="7"/>
      <c r="AA177" s="10"/>
      <c r="AB177" s="10"/>
      <c r="AC177" s="22"/>
      <c r="AD177" s="22"/>
      <c r="AE177" s="26"/>
      <c r="AF177" s="26"/>
      <c r="AG177" s="7"/>
      <c r="AH177" s="7"/>
      <c r="AI177" s="22"/>
      <c r="AJ177" s="22"/>
      <c r="AK177" s="26"/>
      <c r="AL177" s="26"/>
      <c r="AM177" s="7"/>
      <c r="AN177" s="7"/>
      <c r="AO177" s="22"/>
      <c r="AP177" s="22"/>
      <c r="AQ177" s="26"/>
      <c r="AR177" s="26"/>
      <c r="AS177" s="7"/>
      <c r="AT177" s="7"/>
    </row>
    <row r="178" spans="6:46" s="14" customFormat="1">
      <c r="F178" s="37"/>
      <c r="G178" s="31"/>
      <c r="H178" s="22"/>
      <c r="I178" s="22"/>
      <c r="J178" s="22"/>
      <c r="K178" s="22"/>
      <c r="L178" s="32"/>
      <c r="M178" s="33"/>
      <c r="N178" s="7"/>
      <c r="O178" s="10"/>
      <c r="P178" s="21"/>
      <c r="Q178" s="10"/>
      <c r="R178" s="22"/>
      <c r="S178" s="22"/>
      <c r="T178" s="22"/>
      <c r="U178" s="22"/>
      <c r="V178" s="22"/>
      <c r="W178" s="26"/>
      <c r="X178" s="26"/>
      <c r="Y178" s="7"/>
      <c r="Z178" s="7"/>
      <c r="AA178" s="10"/>
      <c r="AB178" s="10"/>
      <c r="AC178" s="22"/>
      <c r="AD178" s="22"/>
      <c r="AE178" s="26"/>
      <c r="AF178" s="26"/>
      <c r="AG178" s="7"/>
      <c r="AH178" s="7"/>
      <c r="AI178" s="22"/>
      <c r="AJ178" s="22"/>
      <c r="AK178" s="26"/>
      <c r="AL178" s="26"/>
      <c r="AM178" s="7"/>
      <c r="AN178" s="7"/>
      <c r="AO178" s="22"/>
      <c r="AP178" s="22"/>
      <c r="AQ178" s="26"/>
      <c r="AR178" s="26"/>
      <c r="AS178" s="7"/>
      <c r="AT178" s="7"/>
    </row>
    <row r="179" spans="6:46" s="14" customFormat="1">
      <c r="F179" s="37"/>
      <c r="G179" s="31"/>
      <c r="H179" s="22"/>
      <c r="I179" s="22"/>
      <c r="J179" s="22"/>
      <c r="K179" s="22"/>
      <c r="L179" s="32"/>
      <c r="M179" s="33"/>
      <c r="N179" s="7"/>
      <c r="O179" s="10"/>
      <c r="P179" s="21"/>
      <c r="Q179" s="10"/>
      <c r="R179" s="22"/>
      <c r="S179" s="22"/>
      <c r="T179" s="22"/>
      <c r="U179" s="22"/>
      <c r="V179" s="22"/>
      <c r="W179" s="26"/>
      <c r="X179" s="26"/>
      <c r="Y179" s="7"/>
      <c r="Z179" s="7"/>
      <c r="AA179" s="10"/>
      <c r="AB179" s="10"/>
      <c r="AC179" s="22"/>
      <c r="AD179" s="22"/>
      <c r="AE179" s="26"/>
      <c r="AF179" s="26"/>
      <c r="AG179" s="7"/>
      <c r="AH179" s="7"/>
      <c r="AI179" s="22"/>
      <c r="AJ179" s="22"/>
      <c r="AK179" s="26"/>
      <c r="AL179" s="26"/>
      <c r="AM179" s="7"/>
      <c r="AN179" s="7"/>
      <c r="AO179" s="22"/>
      <c r="AP179" s="22"/>
      <c r="AQ179" s="26"/>
      <c r="AR179" s="26"/>
      <c r="AS179" s="7"/>
      <c r="AT179" s="7"/>
    </row>
    <row r="180" spans="6:46" s="14" customFormat="1">
      <c r="F180" s="37"/>
      <c r="G180" s="31"/>
      <c r="H180" s="22"/>
      <c r="I180" s="22"/>
      <c r="J180" s="22"/>
      <c r="K180" s="22"/>
      <c r="L180" s="32"/>
      <c r="M180" s="33"/>
      <c r="N180" s="30"/>
      <c r="O180" s="34"/>
      <c r="P180" s="35"/>
      <c r="Q180" s="34"/>
      <c r="R180" s="22"/>
      <c r="S180" s="22"/>
      <c r="T180" s="22"/>
      <c r="U180" s="22"/>
      <c r="V180" s="22"/>
      <c r="W180" s="26"/>
      <c r="X180" s="26"/>
      <c r="Y180" s="30"/>
      <c r="Z180" s="30"/>
      <c r="AA180" s="10"/>
      <c r="AB180" s="10"/>
      <c r="AC180" s="22"/>
      <c r="AD180" s="22"/>
      <c r="AE180" s="26"/>
      <c r="AF180" s="26"/>
      <c r="AG180" s="7"/>
      <c r="AH180" s="7"/>
      <c r="AI180" s="22"/>
      <c r="AJ180" s="22"/>
      <c r="AK180" s="26"/>
      <c r="AL180" s="26"/>
      <c r="AM180" s="7"/>
      <c r="AN180" s="7"/>
      <c r="AO180" s="22"/>
      <c r="AP180" s="22"/>
      <c r="AQ180" s="26"/>
      <c r="AR180" s="26"/>
      <c r="AS180" s="7"/>
      <c r="AT180" s="7"/>
    </row>
    <row r="181" spans="6:46" s="14" customFormat="1">
      <c r="F181" s="37"/>
      <c r="G181" s="31"/>
      <c r="H181" s="22"/>
      <c r="I181" s="22"/>
      <c r="J181" s="22"/>
      <c r="K181" s="22"/>
      <c r="L181" s="32"/>
      <c r="M181" s="33"/>
      <c r="N181" s="30"/>
      <c r="O181" s="34"/>
      <c r="P181" s="35"/>
      <c r="Q181" s="34"/>
      <c r="R181" s="22"/>
      <c r="S181" s="22"/>
      <c r="T181" s="22"/>
      <c r="U181" s="22"/>
      <c r="V181" s="22"/>
      <c r="W181" s="26"/>
      <c r="X181" s="26"/>
      <c r="Y181" s="30"/>
      <c r="Z181" s="30"/>
      <c r="AA181" s="10"/>
      <c r="AB181" s="10"/>
      <c r="AC181" s="22"/>
      <c r="AD181" s="22"/>
      <c r="AE181" s="26"/>
      <c r="AF181" s="26"/>
      <c r="AG181" s="7"/>
      <c r="AH181" s="7"/>
      <c r="AI181" s="22"/>
      <c r="AJ181" s="22"/>
      <c r="AK181" s="26"/>
      <c r="AL181" s="26"/>
      <c r="AM181" s="7"/>
      <c r="AN181" s="7"/>
      <c r="AO181" s="22"/>
      <c r="AP181" s="22"/>
      <c r="AQ181" s="26"/>
      <c r="AR181" s="26"/>
      <c r="AS181" s="7"/>
      <c r="AT181" s="7"/>
    </row>
    <row r="182" spans="6:46" s="14" customFormat="1">
      <c r="F182" s="37"/>
      <c r="G182" s="31"/>
      <c r="H182" s="22"/>
      <c r="I182" s="22"/>
      <c r="J182" s="22"/>
      <c r="K182" s="22"/>
      <c r="L182" s="32"/>
      <c r="M182" s="33"/>
      <c r="N182" s="30"/>
      <c r="O182" s="34"/>
      <c r="P182" s="35"/>
      <c r="Q182" s="34"/>
      <c r="R182" s="22"/>
      <c r="S182" s="22"/>
      <c r="T182" s="22"/>
      <c r="U182" s="22"/>
      <c r="V182" s="22"/>
      <c r="W182" s="26"/>
      <c r="X182" s="26"/>
      <c r="Y182" s="30"/>
      <c r="Z182" s="30"/>
      <c r="AA182" s="10"/>
      <c r="AB182" s="10"/>
      <c r="AC182" s="22"/>
      <c r="AD182" s="22"/>
      <c r="AE182" s="26"/>
      <c r="AF182" s="26"/>
      <c r="AG182" s="7"/>
      <c r="AH182" s="7"/>
      <c r="AI182" s="22"/>
      <c r="AJ182" s="22"/>
      <c r="AK182" s="26"/>
      <c r="AL182" s="26"/>
      <c r="AM182" s="7"/>
      <c r="AN182" s="7"/>
      <c r="AO182" s="22"/>
      <c r="AP182" s="22"/>
      <c r="AQ182" s="26"/>
      <c r="AR182" s="26"/>
      <c r="AS182" s="7"/>
      <c r="AT182" s="7"/>
    </row>
    <row r="183" spans="6:46" s="14" customFormat="1">
      <c r="F183" s="37"/>
      <c r="G183" s="31"/>
      <c r="H183" s="22"/>
      <c r="I183" s="22"/>
      <c r="J183" s="22"/>
      <c r="K183" s="22"/>
      <c r="L183" s="32"/>
      <c r="M183" s="33"/>
      <c r="N183" s="30"/>
      <c r="O183" s="34"/>
      <c r="P183" s="35"/>
      <c r="Q183" s="34"/>
      <c r="R183" s="22"/>
      <c r="S183" s="22"/>
      <c r="T183" s="22"/>
      <c r="U183" s="22"/>
      <c r="V183" s="22"/>
      <c r="W183" s="26"/>
      <c r="X183" s="26"/>
      <c r="Y183" s="30"/>
      <c r="Z183" s="30"/>
      <c r="AA183" s="10"/>
      <c r="AB183" s="10"/>
      <c r="AC183" s="22"/>
      <c r="AD183" s="22"/>
      <c r="AE183" s="26"/>
      <c r="AF183" s="26"/>
      <c r="AG183" s="7"/>
      <c r="AH183" s="7"/>
      <c r="AI183" s="22"/>
      <c r="AJ183" s="22"/>
      <c r="AK183" s="26"/>
      <c r="AL183" s="26"/>
      <c r="AM183" s="7"/>
      <c r="AN183" s="7"/>
      <c r="AO183" s="22"/>
      <c r="AP183" s="22"/>
      <c r="AQ183" s="26"/>
      <c r="AR183" s="26"/>
      <c r="AS183" s="7"/>
      <c r="AT183" s="7"/>
    </row>
    <row r="184" spans="6:46" s="14" customFormat="1">
      <c r="F184" s="37"/>
      <c r="G184" s="31"/>
      <c r="H184" s="22"/>
      <c r="I184" s="22"/>
      <c r="J184" s="22"/>
      <c r="K184" s="22"/>
      <c r="L184" s="32"/>
      <c r="M184" s="33"/>
      <c r="N184" s="30"/>
      <c r="O184" s="34"/>
      <c r="P184" s="35"/>
      <c r="Q184" s="34"/>
      <c r="R184" s="22"/>
      <c r="S184" s="22"/>
      <c r="T184" s="22"/>
      <c r="U184" s="22"/>
      <c r="V184" s="22"/>
      <c r="W184" s="26"/>
      <c r="X184" s="26"/>
      <c r="Y184" s="30"/>
      <c r="Z184" s="30"/>
      <c r="AA184" s="10"/>
      <c r="AB184" s="10"/>
      <c r="AC184" s="22"/>
      <c r="AD184" s="22"/>
      <c r="AE184" s="26"/>
      <c r="AF184" s="26"/>
      <c r="AG184" s="7"/>
      <c r="AH184" s="7"/>
      <c r="AI184" s="22"/>
      <c r="AJ184" s="22"/>
      <c r="AK184" s="26"/>
      <c r="AL184" s="26"/>
      <c r="AM184" s="7"/>
      <c r="AN184" s="7"/>
      <c r="AO184" s="22"/>
      <c r="AP184" s="22"/>
      <c r="AQ184" s="26"/>
      <c r="AR184" s="26"/>
      <c r="AS184" s="7"/>
      <c r="AT184" s="7"/>
    </row>
    <row r="185" spans="6:46" s="14" customFormat="1">
      <c r="F185" s="37"/>
      <c r="G185" s="31"/>
      <c r="H185" s="22"/>
      <c r="I185" s="22"/>
      <c r="J185" s="22"/>
      <c r="K185" s="22"/>
      <c r="L185" s="32"/>
      <c r="M185" s="33"/>
      <c r="N185" s="30"/>
      <c r="O185" s="34"/>
      <c r="P185" s="35"/>
      <c r="Q185" s="34"/>
      <c r="R185" s="22"/>
      <c r="S185" s="22"/>
      <c r="T185" s="22"/>
      <c r="U185" s="22"/>
      <c r="V185" s="22"/>
      <c r="W185" s="26"/>
      <c r="X185" s="26"/>
      <c r="Y185" s="30"/>
      <c r="Z185" s="30"/>
      <c r="AA185" s="10"/>
      <c r="AB185" s="10"/>
      <c r="AC185" s="22"/>
      <c r="AD185" s="22"/>
      <c r="AE185" s="26"/>
      <c r="AF185" s="26"/>
      <c r="AG185" s="7"/>
      <c r="AH185" s="7"/>
      <c r="AI185" s="22"/>
      <c r="AJ185" s="22"/>
      <c r="AK185" s="26"/>
      <c r="AL185" s="26"/>
      <c r="AM185" s="7"/>
      <c r="AN185" s="7"/>
      <c r="AO185" s="22"/>
      <c r="AP185" s="22"/>
      <c r="AQ185" s="26"/>
      <c r="AR185" s="26"/>
      <c r="AS185" s="7"/>
      <c r="AT185" s="7"/>
    </row>
    <row r="186" spans="6:46" s="14" customFormat="1">
      <c r="F186" s="37"/>
      <c r="G186" s="31"/>
      <c r="H186" s="22"/>
      <c r="I186" s="22"/>
      <c r="J186" s="22"/>
      <c r="K186" s="22"/>
      <c r="L186" s="32"/>
      <c r="M186" s="33"/>
      <c r="N186" s="30"/>
      <c r="O186" s="34"/>
      <c r="P186" s="35"/>
      <c r="Q186" s="34"/>
      <c r="R186" s="22"/>
      <c r="S186" s="22"/>
      <c r="T186" s="22"/>
      <c r="U186" s="22"/>
      <c r="V186" s="22"/>
      <c r="W186" s="26"/>
      <c r="X186" s="26"/>
      <c r="Y186" s="30"/>
      <c r="Z186" s="30"/>
      <c r="AA186" s="10"/>
      <c r="AB186" s="10"/>
      <c r="AC186" s="22"/>
      <c r="AD186" s="22"/>
      <c r="AE186" s="26"/>
      <c r="AF186" s="26"/>
      <c r="AG186" s="7"/>
      <c r="AH186" s="7"/>
      <c r="AI186" s="22"/>
      <c r="AJ186" s="22"/>
      <c r="AK186" s="26"/>
      <c r="AL186" s="26"/>
      <c r="AM186" s="7"/>
      <c r="AN186" s="7"/>
      <c r="AO186" s="22"/>
      <c r="AP186" s="22"/>
      <c r="AQ186" s="26"/>
      <c r="AR186" s="26"/>
      <c r="AS186" s="7"/>
      <c r="AT186" s="7"/>
    </row>
    <row r="187" spans="6:46" s="14" customFormat="1">
      <c r="F187" s="37"/>
      <c r="G187" s="31"/>
      <c r="H187" s="22"/>
      <c r="I187" s="22"/>
      <c r="J187" s="22"/>
      <c r="K187" s="22"/>
      <c r="L187" s="32"/>
      <c r="M187" s="33"/>
      <c r="N187" s="30"/>
      <c r="O187" s="34"/>
      <c r="P187" s="35"/>
      <c r="Q187" s="34"/>
      <c r="R187" s="22"/>
      <c r="S187" s="22"/>
      <c r="T187" s="22"/>
      <c r="U187" s="22"/>
      <c r="V187" s="22"/>
      <c r="W187" s="26"/>
      <c r="X187" s="26"/>
      <c r="Y187" s="30"/>
      <c r="Z187" s="30"/>
      <c r="AA187" s="10"/>
      <c r="AB187" s="10"/>
      <c r="AC187" s="22"/>
      <c r="AD187" s="22"/>
      <c r="AE187" s="26"/>
      <c r="AF187" s="26"/>
      <c r="AG187" s="7"/>
      <c r="AH187" s="7"/>
      <c r="AI187" s="22"/>
      <c r="AJ187" s="22"/>
      <c r="AK187" s="26"/>
      <c r="AL187" s="26"/>
      <c r="AM187" s="7"/>
      <c r="AN187" s="7"/>
      <c r="AO187" s="22"/>
      <c r="AP187" s="22"/>
      <c r="AQ187" s="26"/>
      <c r="AR187" s="26"/>
      <c r="AS187" s="7"/>
      <c r="AT187" s="7"/>
    </row>
    <row r="188" spans="6:46" s="14" customFormat="1">
      <c r="F188" s="37"/>
      <c r="G188" s="31"/>
      <c r="H188" s="22"/>
      <c r="I188" s="22"/>
      <c r="J188" s="22"/>
      <c r="K188" s="22"/>
      <c r="L188" s="32"/>
      <c r="M188" s="33"/>
      <c r="N188" s="30"/>
      <c r="O188" s="34"/>
      <c r="P188" s="35"/>
      <c r="Q188" s="34"/>
      <c r="R188" s="22"/>
      <c r="S188" s="22"/>
      <c r="T188" s="22"/>
      <c r="U188" s="22"/>
      <c r="V188" s="22"/>
      <c r="W188" s="26"/>
      <c r="X188" s="26"/>
      <c r="Y188" s="30"/>
      <c r="Z188" s="30"/>
      <c r="AA188" s="10"/>
      <c r="AB188" s="10"/>
      <c r="AC188" s="22"/>
      <c r="AD188" s="22"/>
      <c r="AE188" s="26"/>
      <c r="AF188" s="26"/>
      <c r="AG188" s="7"/>
      <c r="AH188" s="7"/>
      <c r="AI188" s="22"/>
      <c r="AJ188" s="22"/>
      <c r="AK188" s="26"/>
      <c r="AL188" s="26"/>
      <c r="AM188" s="7"/>
      <c r="AN188" s="7"/>
      <c r="AO188" s="22"/>
      <c r="AP188" s="22"/>
      <c r="AQ188" s="26"/>
      <c r="AR188" s="26"/>
      <c r="AS188" s="7"/>
      <c r="AT188" s="7"/>
    </row>
    <row r="189" spans="6:46" s="14" customFormat="1">
      <c r="F189" s="37"/>
      <c r="G189" s="31"/>
      <c r="H189" s="22"/>
      <c r="I189" s="22"/>
      <c r="J189" s="22"/>
      <c r="K189" s="22"/>
      <c r="L189" s="32"/>
      <c r="M189" s="33"/>
      <c r="N189" s="30"/>
      <c r="O189" s="34"/>
      <c r="P189" s="35"/>
      <c r="Q189" s="34"/>
      <c r="R189" s="22"/>
      <c r="S189" s="22"/>
      <c r="T189" s="22"/>
      <c r="U189" s="22"/>
      <c r="V189" s="22"/>
      <c r="W189" s="26"/>
      <c r="X189" s="26"/>
      <c r="Y189" s="30"/>
      <c r="Z189" s="30"/>
      <c r="AA189" s="10"/>
      <c r="AB189" s="10"/>
      <c r="AC189" s="22"/>
      <c r="AD189" s="22"/>
      <c r="AE189" s="26"/>
      <c r="AF189" s="26"/>
      <c r="AG189" s="7"/>
      <c r="AH189" s="7"/>
      <c r="AI189" s="22"/>
      <c r="AJ189" s="22"/>
      <c r="AK189" s="26"/>
      <c r="AL189" s="26"/>
      <c r="AM189" s="7"/>
      <c r="AN189" s="7"/>
      <c r="AO189" s="22"/>
      <c r="AP189" s="22"/>
      <c r="AQ189" s="26"/>
      <c r="AR189" s="26"/>
      <c r="AS189" s="7"/>
      <c r="AT189" s="7"/>
    </row>
    <row r="190" spans="6:46" s="14" customFormat="1">
      <c r="F190" s="37"/>
      <c r="G190" s="31"/>
      <c r="H190" s="22"/>
      <c r="I190" s="22"/>
      <c r="J190" s="22"/>
      <c r="K190" s="22"/>
      <c r="L190" s="32"/>
      <c r="M190" s="33"/>
      <c r="N190" s="30"/>
      <c r="O190" s="34"/>
      <c r="P190" s="35"/>
      <c r="Q190" s="34"/>
      <c r="R190" s="22"/>
      <c r="S190" s="22"/>
      <c r="T190" s="22"/>
      <c r="U190" s="22"/>
      <c r="V190" s="22"/>
      <c r="W190" s="26"/>
      <c r="X190" s="26"/>
      <c r="Y190" s="30"/>
      <c r="Z190" s="30"/>
      <c r="AA190" s="10"/>
      <c r="AB190" s="10"/>
      <c r="AC190" s="22"/>
      <c r="AD190" s="22"/>
      <c r="AE190" s="26"/>
      <c r="AF190" s="26"/>
      <c r="AG190" s="7"/>
      <c r="AH190" s="7"/>
      <c r="AI190" s="22"/>
      <c r="AJ190" s="22"/>
      <c r="AK190" s="26"/>
      <c r="AL190" s="26"/>
      <c r="AM190" s="7"/>
      <c r="AN190" s="7"/>
      <c r="AO190" s="22"/>
      <c r="AP190" s="22"/>
      <c r="AQ190" s="26"/>
      <c r="AR190" s="26"/>
      <c r="AS190" s="7"/>
      <c r="AT190" s="7"/>
    </row>
    <row r="191" spans="6:46" s="14" customFormat="1">
      <c r="F191" s="37"/>
      <c r="G191" s="31"/>
      <c r="H191" s="22"/>
      <c r="I191" s="22"/>
      <c r="J191" s="22"/>
      <c r="K191" s="22"/>
      <c r="L191" s="32"/>
      <c r="M191" s="33"/>
      <c r="N191" s="30"/>
      <c r="O191" s="34"/>
      <c r="P191" s="35"/>
      <c r="Q191" s="34"/>
      <c r="R191" s="22"/>
      <c r="S191" s="22"/>
      <c r="T191" s="22"/>
      <c r="U191" s="22"/>
      <c r="V191" s="22"/>
      <c r="W191" s="26"/>
      <c r="X191" s="26"/>
      <c r="Y191" s="30"/>
      <c r="Z191" s="30"/>
      <c r="AA191" s="10"/>
      <c r="AB191" s="10"/>
      <c r="AC191" s="22"/>
      <c r="AD191" s="22"/>
      <c r="AE191" s="26"/>
      <c r="AF191" s="26"/>
      <c r="AG191" s="7"/>
      <c r="AH191" s="7"/>
      <c r="AI191" s="22"/>
      <c r="AJ191" s="22"/>
      <c r="AK191" s="26"/>
      <c r="AL191" s="26"/>
      <c r="AM191" s="7"/>
      <c r="AN191" s="7"/>
      <c r="AO191" s="22"/>
      <c r="AP191" s="22"/>
      <c r="AQ191" s="26"/>
      <c r="AR191" s="26"/>
      <c r="AS191" s="7"/>
      <c r="AT191" s="7"/>
    </row>
    <row r="192" spans="6:46" s="14" customFormat="1">
      <c r="F192" s="37"/>
      <c r="G192" s="31"/>
      <c r="H192" s="22"/>
      <c r="I192" s="22"/>
      <c r="J192" s="22"/>
      <c r="K192" s="22"/>
      <c r="L192" s="32"/>
      <c r="M192" s="33"/>
      <c r="N192" s="30"/>
      <c r="O192" s="34"/>
      <c r="P192" s="35"/>
      <c r="Q192" s="34"/>
      <c r="R192" s="22"/>
      <c r="S192" s="22"/>
      <c r="T192" s="22"/>
      <c r="U192" s="22"/>
      <c r="V192" s="22"/>
      <c r="W192" s="26"/>
      <c r="X192" s="26"/>
      <c r="Y192" s="30"/>
      <c r="Z192" s="30"/>
      <c r="AA192" s="10"/>
      <c r="AB192" s="10"/>
      <c r="AC192" s="22"/>
      <c r="AD192" s="22"/>
      <c r="AE192" s="26"/>
      <c r="AF192" s="26"/>
      <c r="AG192" s="7"/>
      <c r="AH192" s="7"/>
      <c r="AI192" s="22"/>
      <c r="AJ192" s="22"/>
      <c r="AK192" s="26"/>
      <c r="AL192" s="26"/>
      <c r="AM192" s="7"/>
      <c r="AN192" s="7"/>
      <c r="AO192" s="22"/>
      <c r="AP192" s="22"/>
      <c r="AQ192" s="26"/>
      <c r="AR192" s="26"/>
      <c r="AS192" s="7"/>
      <c r="AT192" s="7"/>
    </row>
    <row r="193" spans="6:46" s="14" customFormat="1">
      <c r="F193" s="37"/>
      <c r="G193" s="31"/>
      <c r="H193" s="22"/>
      <c r="I193" s="22"/>
      <c r="J193" s="22"/>
      <c r="K193" s="22"/>
      <c r="L193" s="32"/>
      <c r="M193" s="33"/>
      <c r="N193" s="30"/>
      <c r="O193" s="34"/>
      <c r="P193" s="35"/>
      <c r="Q193" s="34"/>
      <c r="R193" s="22"/>
      <c r="S193" s="22"/>
      <c r="T193" s="22"/>
      <c r="U193" s="22"/>
      <c r="V193" s="22"/>
      <c r="W193" s="26"/>
      <c r="X193" s="26"/>
      <c r="Y193" s="30"/>
      <c r="Z193" s="30"/>
      <c r="AA193" s="10"/>
      <c r="AB193" s="10"/>
      <c r="AC193" s="22"/>
      <c r="AD193" s="22"/>
      <c r="AE193" s="26"/>
      <c r="AF193" s="26"/>
      <c r="AG193" s="7"/>
      <c r="AH193" s="7"/>
      <c r="AI193" s="22"/>
      <c r="AJ193" s="22"/>
      <c r="AK193" s="26"/>
      <c r="AL193" s="26"/>
      <c r="AM193" s="7"/>
      <c r="AN193" s="7"/>
      <c r="AO193" s="22"/>
      <c r="AP193" s="22"/>
      <c r="AQ193" s="26"/>
      <c r="AR193" s="26"/>
      <c r="AS193" s="7"/>
      <c r="AT193" s="7"/>
    </row>
    <row r="194" spans="6:46" s="14" customFormat="1">
      <c r="F194" s="37"/>
      <c r="G194" s="31"/>
      <c r="H194" s="22"/>
      <c r="I194" s="22"/>
      <c r="J194" s="22"/>
      <c r="K194" s="22"/>
      <c r="L194" s="32"/>
      <c r="M194" s="33"/>
      <c r="N194" s="30"/>
      <c r="O194" s="34"/>
      <c r="P194" s="35"/>
      <c r="Q194" s="34"/>
      <c r="R194" s="22"/>
      <c r="S194" s="22"/>
      <c r="T194" s="22"/>
      <c r="U194" s="22"/>
      <c r="V194" s="22"/>
      <c r="W194" s="26"/>
      <c r="X194" s="26"/>
      <c r="Y194" s="30"/>
      <c r="Z194" s="30"/>
      <c r="AA194" s="10"/>
      <c r="AB194" s="10"/>
      <c r="AC194" s="22"/>
      <c r="AD194" s="22"/>
      <c r="AE194" s="26"/>
      <c r="AF194" s="26"/>
      <c r="AG194" s="7"/>
      <c r="AH194" s="7"/>
      <c r="AI194" s="22"/>
      <c r="AJ194" s="22"/>
      <c r="AK194" s="26"/>
      <c r="AL194" s="26"/>
      <c r="AM194" s="7"/>
      <c r="AN194" s="7"/>
      <c r="AO194" s="22"/>
      <c r="AP194" s="22"/>
      <c r="AQ194" s="26"/>
      <c r="AR194" s="26"/>
      <c r="AS194" s="7"/>
      <c r="AT194" s="7"/>
    </row>
    <row r="195" spans="6:46" s="14" customFormat="1">
      <c r="F195" s="37"/>
      <c r="G195" s="31"/>
      <c r="H195" s="22"/>
      <c r="I195" s="22"/>
      <c r="J195" s="22"/>
      <c r="K195" s="22"/>
      <c r="L195" s="32"/>
      <c r="M195" s="33"/>
      <c r="N195" s="30"/>
      <c r="O195" s="34"/>
      <c r="P195" s="35"/>
      <c r="Q195" s="34"/>
      <c r="R195" s="22"/>
      <c r="S195" s="22"/>
      <c r="T195" s="22"/>
      <c r="U195" s="22"/>
      <c r="V195" s="22"/>
      <c r="W195" s="26"/>
      <c r="X195" s="26"/>
      <c r="Y195" s="30"/>
      <c r="Z195" s="30"/>
      <c r="AA195" s="10"/>
      <c r="AB195" s="10"/>
      <c r="AC195" s="22"/>
      <c r="AD195" s="22"/>
      <c r="AE195" s="26"/>
      <c r="AF195" s="26"/>
      <c r="AG195" s="7"/>
      <c r="AH195" s="7"/>
      <c r="AI195" s="22"/>
      <c r="AJ195" s="22"/>
      <c r="AK195" s="26"/>
      <c r="AL195" s="26"/>
      <c r="AM195" s="7"/>
      <c r="AN195" s="7"/>
      <c r="AO195" s="22"/>
      <c r="AP195" s="22"/>
      <c r="AQ195" s="26"/>
      <c r="AR195" s="26"/>
      <c r="AS195" s="7"/>
      <c r="AT195" s="7"/>
    </row>
    <row r="196" spans="6:46" s="14" customFormat="1">
      <c r="F196" s="37"/>
      <c r="G196" s="31"/>
      <c r="H196" s="22"/>
      <c r="I196" s="22"/>
      <c r="J196" s="22"/>
      <c r="K196" s="22"/>
      <c r="L196" s="32"/>
      <c r="M196" s="33"/>
      <c r="N196" s="30"/>
      <c r="O196" s="34"/>
      <c r="P196" s="35"/>
      <c r="Q196" s="34"/>
      <c r="R196" s="22"/>
      <c r="S196" s="22"/>
      <c r="T196" s="22"/>
      <c r="U196" s="22"/>
      <c r="V196" s="22"/>
      <c r="W196" s="26"/>
      <c r="X196" s="26"/>
      <c r="Y196" s="30"/>
      <c r="Z196" s="30"/>
      <c r="AA196" s="10"/>
      <c r="AB196" s="10"/>
      <c r="AC196" s="22"/>
      <c r="AD196" s="22"/>
      <c r="AE196" s="26"/>
      <c r="AF196" s="26"/>
      <c r="AG196" s="7"/>
      <c r="AH196" s="7"/>
      <c r="AI196" s="22"/>
      <c r="AJ196" s="22"/>
      <c r="AK196" s="26"/>
      <c r="AL196" s="26"/>
      <c r="AM196" s="7"/>
      <c r="AN196" s="7"/>
      <c r="AO196" s="22"/>
      <c r="AP196" s="22"/>
      <c r="AQ196" s="26"/>
      <c r="AR196" s="26"/>
      <c r="AS196" s="7"/>
      <c r="AT196" s="7"/>
    </row>
    <row r="197" spans="6:46" s="14" customFormat="1">
      <c r="F197" s="37"/>
      <c r="G197" s="31"/>
      <c r="H197" s="22"/>
      <c r="I197" s="22"/>
      <c r="J197" s="22"/>
      <c r="K197" s="22"/>
      <c r="L197" s="32"/>
      <c r="M197" s="33"/>
      <c r="N197" s="30"/>
      <c r="O197" s="34"/>
      <c r="P197" s="35"/>
      <c r="Q197" s="34"/>
      <c r="R197" s="22"/>
      <c r="S197" s="22"/>
      <c r="T197" s="22"/>
      <c r="U197" s="22"/>
      <c r="V197" s="22"/>
      <c r="W197" s="26"/>
      <c r="X197" s="26"/>
      <c r="Y197" s="30"/>
      <c r="Z197" s="30"/>
      <c r="AA197" s="10"/>
      <c r="AB197" s="10"/>
      <c r="AC197" s="22"/>
      <c r="AD197" s="22"/>
      <c r="AE197" s="26"/>
      <c r="AF197" s="26"/>
      <c r="AG197" s="7"/>
      <c r="AH197" s="7"/>
      <c r="AI197" s="22"/>
      <c r="AJ197" s="22"/>
      <c r="AK197" s="26"/>
      <c r="AL197" s="26"/>
      <c r="AM197" s="7"/>
      <c r="AN197" s="7"/>
      <c r="AO197" s="22"/>
      <c r="AP197" s="22"/>
      <c r="AQ197" s="26"/>
      <c r="AR197" s="26"/>
      <c r="AS197" s="7"/>
      <c r="AT197" s="7"/>
    </row>
    <row r="198" spans="6:46" s="14" customFormat="1">
      <c r="F198" s="37"/>
      <c r="G198" s="31"/>
      <c r="H198" s="22"/>
      <c r="I198" s="22"/>
      <c r="J198" s="22"/>
      <c r="K198" s="22"/>
      <c r="L198" s="32"/>
      <c r="M198" s="33"/>
      <c r="N198" s="30"/>
      <c r="O198" s="34"/>
      <c r="P198" s="35"/>
      <c r="Q198" s="34"/>
      <c r="R198" s="22"/>
      <c r="S198" s="22"/>
      <c r="T198" s="22"/>
      <c r="U198" s="22"/>
      <c r="V198" s="22"/>
      <c r="W198" s="26"/>
      <c r="X198" s="26"/>
      <c r="Y198" s="30"/>
      <c r="Z198" s="30"/>
      <c r="AA198" s="10"/>
      <c r="AB198" s="10"/>
      <c r="AC198" s="22"/>
      <c r="AD198" s="22"/>
      <c r="AE198" s="26"/>
      <c r="AF198" s="26"/>
      <c r="AG198" s="7"/>
      <c r="AH198" s="7"/>
      <c r="AI198" s="22"/>
      <c r="AJ198" s="22"/>
      <c r="AK198" s="26"/>
      <c r="AL198" s="26"/>
      <c r="AM198" s="7"/>
      <c r="AN198" s="7"/>
      <c r="AO198" s="22"/>
      <c r="AP198" s="22"/>
      <c r="AQ198" s="26"/>
      <c r="AR198" s="26"/>
      <c r="AS198" s="7"/>
      <c r="AT198" s="7"/>
    </row>
    <row r="199" spans="6:46" s="14" customFormat="1">
      <c r="F199" s="37"/>
      <c r="G199" s="31"/>
      <c r="H199" s="22"/>
      <c r="I199" s="22"/>
      <c r="J199" s="22"/>
      <c r="K199" s="22"/>
      <c r="L199" s="32"/>
      <c r="M199" s="33"/>
      <c r="N199" s="30"/>
      <c r="O199" s="34"/>
      <c r="P199" s="35"/>
      <c r="Q199" s="34"/>
      <c r="R199" s="22"/>
      <c r="S199" s="22"/>
      <c r="T199" s="22"/>
      <c r="U199" s="22"/>
      <c r="V199" s="22"/>
      <c r="W199" s="26"/>
      <c r="X199" s="26"/>
      <c r="Y199" s="30"/>
      <c r="Z199" s="30"/>
      <c r="AA199" s="10"/>
      <c r="AB199" s="10"/>
      <c r="AC199" s="22"/>
      <c r="AD199" s="22"/>
      <c r="AE199" s="26"/>
      <c r="AF199" s="26"/>
      <c r="AG199" s="7"/>
      <c r="AH199" s="7"/>
      <c r="AI199" s="22"/>
      <c r="AJ199" s="22"/>
      <c r="AK199" s="26"/>
      <c r="AL199" s="26"/>
      <c r="AM199" s="7"/>
      <c r="AN199" s="7"/>
      <c r="AO199" s="22"/>
      <c r="AP199" s="22"/>
      <c r="AQ199" s="26"/>
      <c r="AR199" s="26"/>
      <c r="AS199" s="7"/>
      <c r="AT199" s="7"/>
    </row>
    <row r="200" spans="6:46" s="14" customFormat="1">
      <c r="F200" s="37"/>
      <c r="G200" s="31"/>
      <c r="H200" s="22"/>
      <c r="I200" s="22"/>
      <c r="J200" s="22"/>
      <c r="K200" s="22"/>
      <c r="L200" s="32"/>
      <c r="M200" s="33"/>
      <c r="N200" s="30"/>
      <c r="O200" s="34"/>
      <c r="P200" s="35"/>
      <c r="Q200" s="34"/>
      <c r="R200" s="22"/>
      <c r="S200" s="22"/>
      <c r="T200" s="22"/>
      <c r="U200" s="22"/>
      <c r="V200" s="22"/>
      <c r="W200" s="26"/>
      <c r="X200" s="26"/>
      <c r="Y200" s="30"/>
      <c r="Z200" s="30"/>
      <c r="AA200" s="10"/>
      <c r="AB200" s="10"/>
      <c r="AC200" s="22"/>
      <c r="AD200" s="22"/>
      <c r="AE200" s="26"/>
      <c r="AF200" s="26"/>
      <c r="AG200" s="7"/>
      <c r="AH200" s="7"/>
      <c r="AI200" s="22"/>
      <c r="AJ200" s="22"/>
      <c r="AK200" s="26"/>
      <c r="AL200" s="26"/>
      <c r="AM200" s="7"/>
      <c r="AN200" s="7"/>
      <c r="AO200" s="22"/>
      <c r="AP200" s="22"/>
      <c r="AQ200" s="26"/>
      <c r="AR200" s="26"/>
      <c r="AS200" s="7"/>
      <c r="AT200" s="7"/>
    </row>
    <row r="201" spans="6:46" s="14" customFormat="1">
      <c r="F201" s="37"/>
      <c r="G201" s="31"/>
      <c r="H201" s="22"/>
      <c r="I201" s="22"/>
      <c r="J201" s="22"/>
      <c r="K201" s="22"/>
      <c r="L201" s="32"/>
      <c r="M201" s="33"/>
      <c r="N201" s="30"/>
      <c r="O201" s="34"/>
      <c r="P201" s="35"/>
      <c r="Q201" s="34"/>
      <c r="R201" s="22"/>
      <c r="S201" s="22"/>
      <c r="T201" s="22"/>
      <c r="U201" s="22"/>
      <c r="V201" s="22"/>
      <c r="W201" s="26"/>
      <c r="X201" s="26"/>
      <c r="Y201" s="30"/>
      <c r="Z201" s="30"/>
      <c r="AA201" s="10"/>
      <c r="AB201" s="10"/>
      <c r="AC201" s="22"/>
      <c r="AD201" s="22"/>
      <c r="AE201" s="26"/>
      <c r="AF201" s="26"/>
      <c r="AG201" s="7"/>
      <c r="AH201" s="7"/>
      <c r="AI201" s="22"/>
      <c r="AJ201" s="22"/>
      <c r="AK201" s="26"/>
      <c r="AL201" s="26"/>
      <c r="AM201" s="7"/>
      <c r="AN201" s="7"/>
      <c r="AO201" s="22"/>
      <c r="AP201" s="22"/>
      <c r="AQ201" s="26"/>
      <c r="AR201" s="26"/>
      <c r="AS201" s="7"/>
      <c r="AT201" s="7"/>
    </row>
    <row r="202" spans="6:46" s="14" customFormat="1">
      <c r="F202" s="37"/>
      <c r="G202" s="31"/>
      <c r="H202" s="22"/>
      <c r="I202" s="22"/>
      <c r="J202" s="22"/>
      <c r="K202" s="22"/>
      <c r="L202" s="32"/>
      <c r="M202" s="33"/>
      <c r="N202" s="30"/>
      <c r="O202" s="34"/>
      <c r="P202" s="35"/>
      <c r="Q202" s="34"/>
      <c r="R202" s="22"/>
      <c r="S202" s="22"/>
      <c r="T202" s="22"/>
      <c r="U202" s="22"/>
      <c r="V202" s="22"/>
      <c r="W202" s="26"/>
      <c r="X202" s="26"/>
      <c r="Y202" s="30"/>
      <c r="Z202" s="30"/>
      <c r="AA202" s="10"/>
      <c r="AB202" s="10"/>
      <c r="AC202" s="22"/>
      <c r="AD202" s="22"/>
      <c r="AE202" s="26"/>
      <c r="AF202" s="26"/>
      <c r="AG202" s="7"/>
      <c r="AH202" s="7"/>
      <c r="AI202" s="22"/>
      <c r="AJ202" s="22"/>
      <c r="AK202" s="26"/>
      <c r="AL202" s="26"/>
      <c r="AM202" s="7"/>
      <c r="AN202" s="7"/>
      <c r="AO202" s="22"/>
      <c r="AP202" s="22"/>
      <c r="AQ202" s="26"/>
      <c r="AR202" s="26"/>
      <c r="AS202" s="7"/>
      <c r="AT202" s="7"/>
    </row>
    <row r="203" spans="6:46" s="14" customFormat="1">
      <c r="F203" s="37"/>
      <c r="G203" s="31"/>
      <c r="H203" s="22"/>
      <c r="I203" s="22"/>
      <c r="J203" s="22"/>
      <c r="K203" s="22"/>
      <c r="L203" s="32"/>
      <c r="M203" s="33"/>
      <c r="N203" s="30"/>
      <c r="O203" s="34"/>
      <c r="P203" s="35"/>
      <c r="Q203" s="34"/>
      <c r="R203" s="22"/>
      <c r="S203" s="22"/>
      <c r="T203" s="22"/>
      <c r="U203" s="22"/>
      <c r="V203" s="22"/>
      <c r="W203" s="26"/>
      <c r="X203" s="26"/>
      <c r="Y203" s="30"/>
      <c r="Z203" s="30"/>
      <c r="AA203" s="10"/>
      <c r="AB203" s="10"/>
      <c r="AC203" s="22"/>
      <c r="AD203" s="22"/>
      <c r="AE203" s="26"/>
      <c r="AF203" s="26"/>
      <c r="AG203" s="7"/>
      <c r="AH203" s="7"/>
      <c r="AI203" s="22"/>
      <c r="AJ203" s="22"/>
      <c r="AK203" s="26"/>
      <c r="AL203" s="26"/>
      <c r="AM203" s="7"/>
      <c r="AN203" s="7"/>
      <c r="AO203" s="22"/>
      <c r="AP203" s="22"/>
      <c r="AQ203" s="26"/>
      <c r="AR203" s="26"/>
      <c r="AS203" s="7"/>
      <c r="AT203" s="7"/>
    </row>
    <row r="204" spans="6:46" s="14" customFormat="1">
      <c r="F204" s="37"/>
      <c r="G204" s="31"/>
      <c r="H204" s="22"/>
      <c r="I204" s="22"/>
      <c r="J204" s="22"/>
      <c r="K204" s="22"/>
      <c r="L204" s="32"/>
      <c r="M204" s="33"/>
      <c r="N204" s="30"/>
      <c r="O204" s="34"/>
      <c r="P204" s="35"/>
      <c r="Q204" s="34"/>
      <c r="R204" s="22"/>
      <c r="S204" s="22"/>
      <c r="T204" s="22"/>
      <c r="U204" s="22"/>
      <c r="V204" s="22"/>
      <c r="W204" s="26"/>
      <c r="X204" s="26"/>
      <c r="Y204" s="30"/>
      <c r="Z204" s="30"/>
      <c r="AA204" s="10"/>
      <c r="AB204" s="10"/>
      <c r="AC204" s="22"/>
      <c r="AD204" s="22"/>
      <c r="AE204" s="26"/>
      <c r="AF204" s="26"/>
      <c r="AG204" s="7"/>
      <c r="AH204" s="7"/>
      <c r="AI204" s="22"/>
      <c r="AJ204" s="22"/>
      <c r="AK204" s="26"/>
      <c r="AL204" s="26"/>
      <c r="AM204" s="7"/>
      <c r="AN204" s="7"/>
      <c r="AO204" s="22"/>
      <c r="AP204" s="22"/>
      <c r="AQ204" s="26"/>
      <c r="AR204" s="26"/>
      <c r="AS204" s="7"/>
      <c r="AT204" s="7"/>
    </row>
    <row r="205" spans="6:46" s="14" customFormat="1">
      <c r="F205" s="37"/>
      <c r="G205" s="31"/>
      <c r="H205" s="22"/>
      <c r="I205" s="22"/>
      <c r="J205" s="22"/>
      <c r="K205" s="22"/>
      <c r="L205" s="32"/>
      <c r="M205" s="33"/>
      <c r="N205" s="30"/>
      <c r="O205" s="34"/>
      <c r="P205" s="35"/>
      <c r="Q205" s="34"/>
      <c r="R205" s="22"/>
      <c r="S205" s="22"/>
      <c r="T205" s="22"/>
      <c r="U205" s="22"/>
      <c r="V205" s="22"/>
      <c r="W205" s="26"/>
      <c r="X205" s="26"/>
      <c r="Y205" s="30"/>
      <c r="Z205" s="30"/>
      <c r="AA205" s="10"/>
      <c r="AB205" s="10"/>
      <c r="AC205" s="22"/>
      <c r="AD205" s="22"/>
      <c r="AE205" s="26"/>
      <c r="AF205" s="26"/>
      <c r="AG205" s="7"/>
      <c r="AH205" s="7"/>
      <c r="AI205" s="22"/>
      <c r="AJ205" s="22"/>
      <c r="AK205" s="26"/>
      <c r="AL205" s="26"/>
      <c r="AM205" s="7"/>
      <c r="AN205" s="7"/>
      <c r="AO205" s="22"/>
      <c r="AP205" s="22"/>
      <c r="AQ205" s="26"/>
      <c r="AR205" s="26"/>
      <c r="AS205" s="7"/>
      <c r="AT205" s="7"/>
    </row>
    <row r="206" spans="6:46" s="14" customFormat="1">
      <c r="F206" s="37"/>
      <c r="G206" s="31"/>
      <c r="H206" s="22"/>
      <c r="I206" s="22"/>
      <c r="J206" s="22"/>
      <c r="K206" s="22"/>
      <c r="L206" s="32"/>
      <c r="M206" s="33"/>
      <c r="N206" s="30"/>
      <c r="O206" s="34"/>
      <c r="P206" s="35"/>
      <c r="Q206" s="34"/>
      <c r="R206" s="22"/>
      <c r="S206" s="22"/>
      <c r="T206" s="22"/>
      <c r="U206" s="22"/>
      <c r="V206" s="22"/>
      <c r="W206" s="26"/>
      <c r="X206" s="26"/>
      <c r="Y206" s="30"/>
      <c r="Z206" s="30"/>
      <c r="AA206" s="10"/>
      <c r="AB206" s="10"/>
      <c r="AC206" s="22"/>
      <c r="AD206" s="22"/>
      <c r="AE206" s="26"/>
      <c r="AF206" s="26"/>
      <c r="AG206" s="7"/>
      <c r="AH206" s="7"/>
      <c r="AI206" s="22"/>
      <c r="AJ206" s="22"/>
      <c r="AK206" s="26"/>
      <c r="AL206" s="26"/>
      <c r="AM206" s="7"/>
      <c r="AN206" s="7"/>
      <c r="AO206" s="22"/>
      <c r="AP206" s="22"/>
      <c r="AQ206" s="26"/>
      <c r="AR206" s="26"/>
      <c r="AS206" s="7"/>
      <c r="AT206" s="7"/>
    </row>
    <row r="207" spans="6:46" s="14" customFormat="1">
      <c r="F207" s="37"/>
      <c r="G207" s="31"/>
      <c r="H207" s="22"/>
      <c r="I207" s="22"/>
      <c r="J207" s="22"/>
      <c r="K207" s="22"/>
      <c r="L207" s="32"/>
      <c r="M207" s="33"/>
      <c r="N207" s="30"/>
      <c r="O207" s="34"/>
      <c r="P207" s="35"/>
      <c r="Q207" s="34"/>
      <c r="R207" s="22"/>
      <c r="S207" s="22"/>
      <c r="T207" s="22"/>
      <c r="U207" s="22"/>
      <c r="V207" s="22"/>
      <c r="W207" s="26"/>
      <c r="X207" s="26"/>
      <c r="Y207" s="30"/>
      <c r="Z207" s="30"/>
      <c r="AA207" s="10"/>
      <c r="AB207" s="10"/>
      <c r="AC207" s="22"/>
      <c r="AD207" s="22"/>
      <c r="AE207" s="26"/>
      <c r="AF207" s="26"/>
      <c r="AG207" s="7"/>
      <c r="AH207" s="7"/>
      <c r="AI207" s="22"/>
      <c r="AJ207" s="22"/>
      <c r="AK207" s="26"/>
      <c r="AL207" s="26"/>
      <c r="AM207" s="7"/>
      <c r="AN207" s="7"/>
      <c r="AO207" s="22"/>
      <c r="AP207" s="22"/>
      <c r="AQ207" s="26"/>
      <c r="AR207" s="26"/>
      <c r="AS207" s="7"/>
      <c r="AT207" s="7"/>
    </row>
    <row r="208" spans="6:46" s="14" customFormat="1">
      <c r="F208" s="37"/>
      <c r="G208" s="31"/>
      <c r="H208" s="22"/>
      <c r="I208" s="22"/>
      <c r="J208" s="22"/>
      <c r="K208" s="22"/>
      <c r="L208" s="32"/>
      <c r="M208" s="33"/>
      <c r="N208" s="30"/>
      <c r="O208" s="34"/>
      <c r="P208" s="35"/>
      <c r="Q208" s="34"/>
      <c r="R208" s="22"/>
      <c r="S208" s="22"/>
      <c r="T208" s="22"/>
      <c r="U208" s="22"/>
      <c r="V208" s="22"/>
      <c r="W208" s="26"/>
      <c r="X208" s="26"/>
      <c r="Y208" s="30"/>
      <c r="Z208" s="30"/>
      <c r="AA208" s="10"/>
      <c r="AB208" s="10"/>
      <c r="AC208" s="22"/>
      <c r="AD208" s="22"/>
      <c r="AE208" s="26"/>
      <c r="AF208" s="26"/>
      <c r="AG208" s="7"/>
      <c r="AH208" s="7"/>
      <c r="AI208" s="22"/>
      <c r="AJ208" s="22"/>
      <c r="AK208" s="26"/>
      <c r="AL208" s="26"/>
      <c r="AM208" s="7"/>
      <c r="AN208" s="7"/>
      <c r="AO208" s="22"/>
      <c r="AP208" s="22"/>
      <c r="AQ208" s="26"/>
      <c r="AR208" s="26"/>
      <c r="AS208" s="7"/>
      <c r="AT208" s="7"/>
    </row>
    <row r="209" spans="6:46" s="14" customFormat="1">
      <c r="F209" s="37"/>
      <c r="G209" s="31"/>
      <c r="H209" s="22"/>
      <c r="I209" s="22"/>
      <c r="J209" s="22"/>
      <c r="K209" s="22"/>
      <c r="L209" s="32"/>
      <c r="M209" s="33"/>
      <c r="N209" s="30"/>
      <c r="O209" s="34"/>
      <c r="P209" s="35"/>
      <c r="Q209" s="34"/>
      <c r="R209" s="22"/>
      <c r="S209" s="22"/>
      <c r="T209" s="22"/>
      <c r="U209" s="22"/>
      <c r="V209" s="22"/>
      <c r="W209" s="26"/>
      <c r="X209" s="26"/>
      <c r="Y209" s="30"/>
      <c r="Z209" s="30"/>
      <c r="AA209" s="10"/>
      <c r="AB209" s="10"/>
      <c r="AC209" s="22"/>
      <c r="AD209" s="22"/>
      <c r="AE209" s="26"/>
      <c r="AF209" s="26"/>
      <c r="AG209" s="7"/>
      <c r="AH209" s="7"/>
      <c r="AI209" s="22"/>
      <c r="AJ209" s="22"/>
      <c r="AK209" s="26"/>
      <c r="AL209" s="26"/>
      <c r="AM209" s="7"/>
      <c r="AN209" s="7"/>
      <c r="AO209" s="22"/>
      <c r="AP209" s="22"/>
      <c r="AQ209" s="26"/>
      <c r="AR209" s="26"/>
      <c r="AS209" s="7"/>
      <c r="AT209" s="7"/>
    </row>
    <row r="210" spans="6:46" s="14" customFormat="1">
      <c r="F210" s="37"/>
      <c r="G210" s="31"/>
      <c r="H210" s="22"/>
      <c r="I210" s="22"/>
      <c r="J210" s="22"/>
      <c r="K210" s="22"/>
      <c r="L210" s="32"/>
      <c r="M210" s="33"/>
      <c r="N210" s="30"/>
      <c r="O210" s="34"/>
      <c r="P210" s="35"/>
      <c r="Q210" s="34"/>
      <c r="R210" s="22"/>
      <c r="S210" s="22"/>
      <c r="T210" s="22"/>
      <c r="U210" s="22"/>
      <c r="V210" s="22"/>
      <c r="W210" s="26"/>
      <c r="X210" s="26"/>
      <c r="Y210" s="30"/>
      <c r="Z210" s="30"/>
      <c r="AA210" s="10"/>
      <c r="AB210" s="10"/>
      <c r="AC210" s="22"/>
      <c r="AD210" s="22"/>
      <c r="AE210" s="26"/>
      <c r="AF210" s="26"/>
      <c r="AG210" s="7"/>
      <c r="AH210" s="7"/>
      <c r="AI210" s="22"/>
      <c r="AJ210" s="22"/>
      <c r="AK210" s="26"/>
      <c r="AL210" s="26"/>
      <c r="AM210" s="7"/>
      <c r="AN210" s="7"/>
      <c r="AO210" s="22"/>
      <c r="AP210" s="22"/>
      <c r="AQ210" s="26"/>
      <c r="AR210" s="26"/>
      <c r="AS210" s="7"/>
      <c r="AT210" s="7"/>
    </row>
    <row r="211" spans="6:46" s="14" customFormat="1">
      <c r="F211" s="37"/>
      <c r="G211" s="31"/>
      <c r="H211" s="22"/>
      <c r="I211" s="22"/>
      <c r="J211" s="22"/>
      <c r="K211" s="22"/>
      <c r="L211" s="32"/>
      <c r="M211" s="33"/>
      <c r="N211" s="30"/>
      <c r="O211" s="34"/>
      <c r="P211" s="35"/>
      <c r="Q211" s="34"/>
      <c r="R211" s="22"/>
      <c r="S211" s="22"/>
      <c r="T211" s="22"/>
      <c r="U211" s="22"/>
      <c r="V211" s="22"/>
      <c r="W211" s="26"/>
      <c r="X211" s="26"/>
      <c r="Y211" s="30"/>
      <c r="Z211" s="30"/>
      <c r="AA211" s="10"/>
      <c r="AB211" s="10"/>
      <c r="AC211" s="22"/>
      <c r="AD211" s="22"/>
      <c r="AE211" s="26"/>
      <c r="AF211" s="26"/>
      <c r="AG211" s="7"/>
      <c r="AH211" s="7"/>
      <c r="AI211" s="22"/>
      <c r="AJ211" s="22"/>
      <c r="AK211" s="26"/>
      <c r="AL211" s="26"/>
      <c r="AM211" s="7"/>
      <c r="AN211" s="7"/>
      <c r="AO211" s="22"/>
      <c r="AP211" s="22"/>
      <c r="AQ211" s="26"/>
      <c r="AR211" s="26"/>
      <c r="AS211" s="7"/>
      <c r="AT211" s="7"/>
    </row>
    <row r="212" spans="6:46" s="14" customFormat="1">
      <c r="F212" s="37"/>
      <c r="G212" s="31"/>
      <c r="H212" s="22"/>
      <c r="I212" s="22"/>
      <c r="J212" s="22"/>
      <c r="K212" s="22"/>
      <c r="L212" s="32"/>
      <c r="M212" s="33"/>
      <c r="N212" s="30"/>
      <c r="O212" s="34"/>
      <c r="P212" s="35"/>
      <c r="Q212" s="34"/>
      <c r="R212" s="22"/>
      <c r="S212" s="22"/>
      <c r="T212" s="22"/>
      <c r="U212" s="22"/>
      <c r="V212" s="22"/>
      <c r="W212" s="26"/>
      <c r="X212" s="26"/>
      <c r="Y212" s="30"/>
      <c r="Z212" s="30"/>
      <c r="AA212" s="10"/>
      <c r="AB212" s="10"/>
      <c r="AC212" s="22"/>
      <c r="AD212" s="22"/>
      <c r="AE212" s="26"/>
      <c r="AF212" s="26"/>
      <c r="AG212" s="7"/>
      <c r="AH212" s="7"/>
      <c r="AI212" s="22"/>
      <c r="AJ212" s="22"/>
      <c r="AK212" s="26"/>
      <c r="AL212" s="26"/>
      <c r="AM212" s="7"/>
      <c r="AN212" s="7"/>
      <c r="AO212" s="22"/>
      <c r="AP212" s="22"/>
      <c r="AQ212" s="26"/>
      <c r="AR212" s="26"/>
      <c r="AS212" s="7"/>
      <c r="AT212" s="7"/>
    </row>
    <row r="213" spans="6:46" s="14" customFormat="1">
      <c r="F213" s="37"/>
      <c r="G213" s="31"/>
      <c r="H213" s="22"/>
      <c r="I213" s="22"/>
      <c r="J213" s="22"/>
      <c r="K213" s="22"/>
      <c r="L213" s="32"/>
      <c r="M213" s="33"/>
      <c r="N213" s="30"/>
      <c r="O213" s="34"/>
      <c r="P213" s="35"/>
      <c r="Q213" s="34"/>
      <c r="R213" s="22"/>
      <c r="S213" s="22"/>
      <c r="T213" s="22"/>
      <c r="U213" s="22"/>
      <c r="V213" s="22"/>
      <c r="W213" s="26"/>
      <c r="X213" s="26"/>
      <c r="Y213" s="30"/>
      <c r="Z213" s="30"/>
      <c r="AA213" s="10"/>
      <c r="AB213" s="10"/>
      <c r="AC213" s="22"/>
      <c r="AD213" s="22"/>
      <c r="AE213" s="26"/>
      <c r="AF213" s="26"/>
      <c r="AG213" s="7"/>
      <c r="AH213" s="7"/>
      <c r="AI213" s="22"/>
      <c r="AJ213" s="22"/>
      <c r="AK213" s="26"/>
      <c r="AL213" s="26"/>
      <c r="AM213" s="7"/>
      <c r="AN213" s="7"/>
      <c r="AO213" s="22"/>
      <c r="AP213" s="22"/>
      <c r="AQ213" s="26"/>
      <c r="AR213" s="26"/>
      <c r="AS213" s="7"/>
      <c r="AT213" s="7"/>
    </row>
    <row r="214" spans="6:46" s="14" customFormat="1">
      <c r="F214" s="37"/>
      <c r="G214" s="31"/>
      <c r="H214" s="22"/>
      <c r="I214" s="22"/>
      <c r="J214" s="22"/>
      <c r="K214" s="22"/>
      <c r="L214" s="32"/>
      <c r="M214" s="33"/>
      <c r="N214" s="30"/>
      <c r="O214" s="34"/>
      <c r="P214" s="35"/>
      <c r="Q214" s="34"/>
      <c r="R214" s="22"/>
      <c r="S214" s="22"/>
      <c r="T214" s="22"/>
      <c r="U214" s="22"/>
      <c r="V214" s="22"/>
      <c r="W214" s="26"/>
      <c r="X214" s="26"/>
      <c r="Y214" s="30"/>
      <c r="Z214" s="30"/>
      <c r="AA214" s="10"/>
      <c r="AB214" s="10"/>
      <c r="AC214" s="22"/>
      <c r="AD214" s="22"/>
      <c r="AE214" s="26"/>
      <c r="AF214" s="26"/>
      <c r="AG214" s="7"/>
      <c r="AH214" s="7"/>
      <c r="AI214" s="22"/>
      <c r="AJ214" s="22"/>
      <c r="AK214" s="26"/>
      <c r="AL214" s="26"/>
      <c r="AM214" s="7"/>
      <c r="AN214" s="7"/>
      <c r="AO214" s="22"/>
      <c r="AP214" s="22"/>
      <c r="AQ214" s="26"/>
      <c r="AR214" s="26"/>
      <c r="AS214" s="7"/>
      <c r="AT214" s="7"/>
    </row>
    <row r="215" spans="6:46" s="14" customFormat="1">
      <c r="F215" s="37"/>
      <c r="G215" s="31"/>
      <c r="H215" s="22"/>
      <c r="I215" s="22"/>
      <c r="J215" s="22"/>
      <c r="K215" s="22"/>
      <c r="L215" s="32"/>
      <c r="M215" s="33"/>
      <c r="N215" s="30"/>
      <c r="O215" s="34"/>
      <c r="P215" s="35"/>
      <c r="Q215" s="34"/>
      <c r="R215" s="22"/>
      <c r="S215" s="22"/>
      <c r="T215" s="22"/>
      <c r="U215" s="22"/>
      <c r="V215" s="22"/>
      <c r="W215" s="26"/>
      <c r="X215" s="26"/>
      <c r="Y215" s="30"/>
      <c r="Z215" s="30"/>
      <c r="AA215" s="10"/>
      <c r="AB215" s="10"/>
      <c r="AC215" s="22"/>
      <c r="AD215" s="22"/>
      <c r="AE215" s="26"/>
      <c r="AF215" s="26"/>
      <c r="AG215" s="7"/>
      <c r="AH215" s="7"/>
      <c r="AI215" s="22"/>
      <c r="AJ215" s="22"/>
      <c r="AK215" s="26"/>
      <c r="AL215" s="26"/>
      <c r="AM215" s="7"/>
      <c r="AN215" s="7"/>
      <c r="AO215" s="22"/>
      <c r="AP215" s="22"/>
      <c r="AQ215" s="26"/>
      <c r="AR215" s="26"/>
      <c r="AS215" s="7"/>
      <c r="AT215" s="7"/>
    </row>
    <row r="216" spans="6:46" s="14" customFormat="1">
      <c r="F216" s="37"/>
      <c r="G216" s="31"/>
      <c r="H216" s="22"/>
      <c r="I216" s="22"/>
      <c r="J216" s="22"/>
      <c r="K216" s="22"/>
      <c r="L216" s="32"/>
      <c r="M216" s="33"/>
      <c r="N216" s="30"/>
      <c r="O216" s="34"/>
      <c r="P216" s="35"/>
      <c r="Q216" s="34"/>
      <c r="R216" s="22"/>
      <c r="S216" s="22"/>
      <c r="T216" s="22"/>
      <c r="U216" s="22"/>
      <c r="V216" s="22"/>
      <c r="W216" s="26"/>
      <c r="X216" s="26"/>
      <c r="Y216" s="30"/>
      <c r="Z216" s="30"/>
      <c r="AA216" s="10"/>
      <c r="AB216" s="10"/>
      <c r="AC216" s="22"/>
      <c r="AD216" s="22"/>
      <c r="AE216" s="26"/>
      <c r="AF216" s="26"/>
      <c r="AG216" s="7"/>
      <c r="AH216" s="7"/>
      <c r="AI216" s="22"/>
      <c r="AJ216" s="22"/>
      <c r="AK216" s="26"/>
      <c r="AL216" s="26"/>
      <c r="AM216" s="7"/>
      <c r="AN216" s="7"/>
      <c r="AO216" s="22"/>
      <c r="AP216" s="22"/>
      <c r="AQ216" s="26"/>
      <c r="AR216" s="26"/>
      <c r="AS216" s="7"/>
      <c r="AT216" s="7"/>
    </row>
    <row r="217" spans="6:46" s="14" customFormat="1">
      <c r="F217" s="37"/>
      <c r="G217" s="31"/>
      <c r="H217" s="22"/>
      <c r="I217" s="22"/>
      <c r="J217" s="22"/>
      <c r="K217" s="22"/>
      <c r="L217" s="32"/>
      <c r="M217" s="33"/>
      <c r="N217" s="30"/>
      <c r="O217" s="34"/>
      <c r="P217" s="35"/>
      <c r="Q217" s="34"/>
      <c r="R217" s="22"/>
      <c r="S217" s="22"/>
      <c r="T217" s="22"/>
      <c r="U217" s="22"/>
      <c r="V217" s="22"/>
      <c r="W217" s="26"/>
      <c r="X217" s="26"/>
      <c r="Y217" s="30"/>
      <c r="Z217" s="30"/>
      <c r="AA217" s="10"/>
      <c r="AB217" s="10"/>
      <c r="AC217" s="22"/>
      <c r="AD217" s="22"/>
      <c r="AE217" s="26"/>
      <c r="AF217" s="26"/>
      <c r="AG217" s="7"/>
      <c r="AH217" s="7"/>
      <c r="AI217" s="22"/>
      <c r="AJ217" s="22"/>
      <c r="AK217" s="26"/>
      <c r="AL217" s="26"/>
      <c r="AM217" s="7"/>
      <c r="AN217" s="7"/>
      <c r="AO217" s="22"/>
      <c r="AP217" s="22"/>
      <c r="AQ217" s="26"/>
      <c r="AR217" s="26"/>
      <c r="AS217" s="7"/>
      <c r="AT217" s="7"/>
    </row>
    <row r="218" spans="6:46" s="14" customFormat="1">
      <c r="F218" s="37"/>
      <c r="G218" s="31"/>
      <c r="H218" s="22"/>
      <c r="I218" s="22"/>
      <c r="J218" s="22"/>
      <c r="K218" s="22"/>
      <c r="L218" s="32"/>
      <c r="M218" s="33"/>
      <c r="N218" s="30"/>
      <c r="O218" s="34"/>
      <c r="P218" s="35"/>
      <c r="Q218" s="34"/>
      <c r="R218" s="22"/>
      <c r="S218" s="22"/>
      <c r="T218" s="22"/>
      <c r="U218" s="22"/>
      <c r="V218" s="22"/>
      <c r="W218" s="26"/>
      <c r="X218" s="26"/>
      <c r="Y218" s="30"/>
      <c r="Z218" s="30"/>
      <c r="AA218" s="10"/>
      <c r="AB218" s="10"/>
      <c r="AC218" s="22"/>
      <c r="AD218" s="22"/>
      <c r="AE218" s="26"/>
      <c r="AF218" s="26"/>
      <c r="AG218" s="7"/>
      <c r="AH218" s="7"/>
      <c r="AI218" s="22"/>
      <c r="AJ218" s="22"/>
      <c r="AK218" s="26"/>
      <c r="AL218" s="26"/>
      <c r="AM218" s="7"/>
      <c r="AN218" s="7"/>
      <c r="AO218" s="22"/>
      <c r="AP218" s="22"/>
      <c r="AQ218" s="26"/>
      <c r="AR218" s="26"/>
      <c r="AS218" s="7"/>
      <c r="AT218" s="7"/>
    </row>
    <row r="219" spans="6:46" s="14" customFormat="1">
      <c r="F219" s="37"/>
      <c r="G219" s="31"/>
      <c r="H219" s="22"/>
      <c r="I219" s="22"/>
      <c r="J219" s="22"/>
      <c r="K219" s="22"/>
      <c r="L219" s="32"/>
      <c r="M219" s="33"/>
      <c r="N219" s="30"/>
      <c r="O219" s="34"/>
      <c r="P219" s="35"/>
      <c r="Q219" s="34"/>
      <c r="R219" s="22"/>
      <c r="S219" s="22"/>
      <c r="T219" s="22"/>
      <c r="U219" s="22"/>
      <c r="V219" s="22"/>
      <c r="W219" s="26"/>
      <c r="X219" s="26"/>
      <c r="Y219" s="30"/>
      <c r="Z219" s="30"/>
      <c r="AA219" s="10"/>
      <c r="AB219" s="10"/>
      <c r="AC219" s="22"/>
      <c r="AD219" s="22"/>
      <c r="AE219" s="26"/>
      <c r="AF219" s="26"/>
      <c r="AG219" s="7"/>
      <c r="AH219" s="7"/>
      <c r="AI219" s="22"/>
      <c r="AJ219" s="22"/>
      <c r="AK219" s="26"/>
      <c r="AL219" s="26"/>
      <c r="AM219" s="7"/>
      <c r="AN219" s="7"/>
      <c r="AO219" s="22"/>
      <c r="AP219" s="22"/>
      <c r="AQ219" s="26"/>
      <c r="AR219" s="26"/>
      <c r="AS219" s="7"/>
      <c r="AT219" s="7"/>
    </row>
    <row r="220" spans="6:46" s="14" customFormat="1">
      <c r="F220" s="37"/>
      <c r="G220" s="31"/>
      <c r="H220" s="22"/>
      <c r="I220" s="22"/>
      <c r="J220" s="22"/>
      <c r="K220" s="22"/>
      <c r="L220" s="32"/>
      <c r="M220" s="33"/>
      <c r="N220" s="30"/>
      <c r="O220" s="34"/>
      <c r="P220" s="35"/>
      <c r="Q220" s="34"/>
      <c r="R220" s="22"/>
      <c r="S220" s="22"/>
      <c r="T220" s="22"/>
      <c r="U220" s="22"/>
      <c r="V220" s="22"/>
      <c r="W220" s="26"/>
      <c r="X220" s="26"/>
      <c r="Y220" s="30"/>
      <c r="Z220" s="30"/>
      <c r="AA220" s="10"/>
      <c r="AB220" s="10"/>
      <c r="AC220" s="22"/>
      <c r="AD220" s="22"/>
      <c r="AE220" s="26"/>
      <c r="AF220" s="26"/>
      <c r="AG220" s="7"/>
      <c r="AH220" s="7"/>
      <c r="AI220" s="22"/>
      <c r="AJ220" s="22"/>
      <c r="AK220" s="26"/>
      <c r="AL220" s="26"/>
      <c r="AM220" s="7"/>
      <c r="AN220" s="7"/>
      <c r="AO220" s="22"/>
      <c r="AP220" s="22"/>
      <c r="AQ220" s="26"/>
      <c r="AR220" s="26"/>
      <c r="AS220" s="7"/>
      <c r="AT220" s="7"/>
    </row>
    <row r="221" spans="6:46" s="14" customFormat="1">
      <c r="F221" s="37"/>
      <c r="G221" s="31"/>
      <c r="H221" s="22"/>
      <c r="I221" s="22"/>
      <c r="J221" s="22"/>
      <c r="K221" s="22"/>
      <c r="L221" s="32"/>
      <c r="M221" s="33"/>
      <c r="N221" s="30"/>
      <c r="O221" s="34"/>
      <c r="P221" s="35"/>
      <c r="Q221" s="34"/>
      <c r="R221" s="22"/>
      <c r="S221" s="22"/>
      <c r="T221" s="22"/>
      <c r="U221" s="22"/>
      <c r="V221" s="22"/>
      <c r="W221" s="26"/>
      <c r="X221" s="26"/>
      <c r="Y221" s="30"/>
      <c r="Z221" s="30"/>
      <c r="AA221" s="10"/>
      <c r="AB221" s="10"/>
      <c r="AC221" s="22"/>
      <c r="AD221" s="22"/>
      <c r="AE221" s="26"/>
      <c r="AF221" s="26"/>
      <c r="AG221" s="7"/>
      <c r="AH221" s="7"/>
      <c r="AI221" s="22"/>
      <c r="AJ221" s="22"/>
      <c r="AK221" s="26"/>
      <c r="AL221" s="26"/>
      <c r="AM221" s="7"/>
      <c r="AN221" s="7"/>
      <c r="AO221" s="22"/>
      <c r="AP221" s="22"/>
      <c r="AQ221" s="26"/>
      <c r="AR221" s="26"/>
      <c r="AS221" s="7"/>
      <c r="AT221" s="7"/>
    </row>
    <row r="222" spans="6:46" s="14" customFormat="1">
      <c r="F222" s="37"/>
      <c r="G222" s="31"/>
      <c r="H222" s="22"/>
      <c r="I222" s="22"/>
      <c r="J222" s="22"/>
      <c r="K222" s="22"/>
      <c r="L222" s="32"/>
      <c r="M222" s="33"/>
      <c r="N222" s="30"/>
      <c r="O222" s="34"/>
      <c r="P222" s="35"/>
      <c r="Q222" s="34"/>
      <c r="R222" s="22"/>
      <c r="S222" s="22"/>
      <c r="T222" s="22"/>
      <c r="U222" s="22"/>
      <c r="V222" s="22"/>
      <c r="W222" s="26"/>
      <c r="X222" s="26"/>
      <c r="Y222" s="30"/>
      <c r="Z222" s="30"/>
      <c r="AA222" s="10"/>
      <c r="AB222" s="10"/>
      <c r="AC222" s="22"/>
      <c r="AD222" s="22"/>
      <c r="AE222" s="26"/>
      <c r="AF222" s="26"/>
      <c r="AG222" s="7"/>
      <c r="AH222" s="7"/>
      <c r="AI222" s="22"/>
      <c r="AJ222" s="22"/>
      <c r="AK222" s="26"/>
      <c r="AL222" s="26"/>
      <c r="AM222" s="7"/>
      <c r="AN222" s="7"/>
      <c r="AO222" s="22"/>
      <c r="AP222" s="22"/>
      <c r="AQ222" s="26"/>
      <c r="AR222" s="26"/>
      <c r="AS222" s="7"/>
      <c r="AT222" s="7"/>
    </row>
    <row r="223" spans="6:46" s="14" customFormat="1">
      <c r="F223" s="37"/>
      <c r="G223" s="31"/>
      <c r="H223" s="22"/>
      <c r="I223" s="22"/>
      <c r="J223" s="22"/>
      <c r="K223" s="22"/>
      <c r="L223" s="32"/>
      <c r="M223" s="33"/>
      <c r="N223" s="30"/>
      <c r="O223" s="34"/>
      <c r="P223" s="35"/>
      <c r="Q223" s="34"/>
      <c r="R223" s="22"/>
      <c r="S223" s="22"/>
      <c r="T223" s="22"/>
      <c r="U223" s="22"/>
      <c r="V223" s="22"/>
      <c r="W223" s="26"/>
      <c r="X223" s="26"/>
      <c r="Y223" s="30"/>
      <c r="Z223" s="30"/>
      <c r="AA223" s="10"/>
      <c r="AB223" s="10"/>
      <c r="AC223" s="22"/>
      <c r="AD223" s="22"/>
      <c r="AE223" s="26"/>
      <c r="AF223" s="26"/>
      <c r="AG223" s="7"/>
      <c r="AH223" s="7"/>
      <c r="AI223" s="22"/>
      <c r="AJ223" s="22"/>
      <c r="AK223" s="26"/>
      <c r="AL223" s="26"/>
      <c r="AM223" s="7"/>
      <c r="AN223" s="7"/>
      <c r="AO223" s="22"/>
      <c r="AP223" s="22"/>
      <c r="AQ223" s="26"/>
      <c r="AR223" s="26"/>
      <c r="AS223" s="7"/>
      <c r="AT223" s="7"/>
    </row>
    <row r="224" spans="6:46" s="14" customFormat="1">
      <c r="F224" s="37"/>
      <c r="G224" s="31"/>
      <c r="H224" s="22"/>
      <c r="I224" s="22"/>
      <c r="J224" s="22"/>
      <c r="K224" s="22"/>
      <c r="L224" s="32"/>
      <c r="M224" s="33"/>
      <c r="N224" s="30"/>
      <c r="O224" s="34"/>
      <c r="P224" s="35"/>
      <c r="Q224" s="34"/>
      <c r="R224" s="22"/>
      <c r="S224" s="22"/>
      <c r="T224" s="22"/>
      <c r="U224" s="22"/>
      <c r="V224" s="22"/>
      <c r="W224" s="26"/>
      <c r="X224" s="26"/>
      <c r="Y224" s="30"/>
      <c r="Z224" s="30"/>
      <c r="AA224" s="10"/>
      <c r="AB224" s="10"/>
      <c r="AC224" s="22"/>
      <c r="AD224" s="22"/>
      <c r="AE224" s="26"/>
      <c r="AF224" s="26"/>
      <c r="AG224" s="7"/>
      <c r="AH224" s="7"/>
      <c r="AI224" s="22"/>
      <c r="AJ224" s="22"/>
      <c r="AK224" s="26"/>
      <c r="AL224" s="26"/>
      <c r="AM224" s="7"/>
      <c r="AN224" s="7"/>
      <c r="AO224" s="22"/>
      <c r="AP224" s="22"/>
      <c r="AQ224" s="26"/>
      <c r="AR224" s="26"/>
      <c r="AS224" s="7"/>
      <c r="AT224" s="7"/>
    </row>
    <row r="225" spans="6:46" s="14" customFormat="1">
      <c r="F225" s="37"/>
      <c r="G225" s="31"/>
      <c r="H225" s="22"/>
      <c r="I225" s="22"/>
      <c r="J225" s="22"/>
      <c r="K225" s="22"/>
      <c r="L225" s="32"/>
      <c r="M225" s="33"/>
      <c r="N225" s="30"/>
      <c r="O225" s="34"/>
      <c r="P225" s="35"/>
      <c r="Q225" s="34"/>
      <c r="R225" s="22"/>
      <c r="S225" s="22"/>
      <c r="T225" s="22"/>
      <c r="U225" s="22"/>
      <c r="V225" s="22"/>
      <c r="W225" s="26"/>
      <c r="X225" s="26"/>
      <c r="Y225" s="30"/>
      <c r="Z225" s="30"/>
      <c r="AA225" s="10"/>
      <c r="AB225" s="10"/>
      <c r="AC225" s="22"/>
      <c r="AD225" s="22"/>
      <c r="AE225" s="26"/>
      <c r="AF225" s="26"/>
      <c r="AG225" s="7"/>
      <c r="AH225" s="7"/>
      <c r="AI225" s="22"/>
      <c r="AJ225" s="22"/>
      <c r="AK225" s="26"/>
      <c r="AL225" s="26"/>
      <c r="AM225" s="7"/>
      <c r="AN225" s="7"/>
      <c r="AO225" s="22"/>
      <c r="AP225" s="22"/>
      <c r="AQ225" s="26"/>
      <c r="AR225" s="26"/>
      <c r="AS225" s="7"/>
      <c r="AT225" s="7"/>
    </row>
    <row r="226" spans="6:46" s="14" customFormat="1">
      <c r="F226" s="37"/>
      <c r="G226" s="31"/>
      <c r="H226" s="22"/>
      <c r="I226" s="22"/>
      <c r="J226" s="22"/>
      <c r="K226" s="22"/>
      <c r="L226" s="32"/>
      <c r="M226" s="33"/>
      <c r="N226" s="30"/>
      <c r="O226" s="34"/>
      <c r="P226" s="35"/>
      <c r="Q226" s="34"/>
      <c r="R226" s="22"/>
      <c r="S226" s="22"/>
      <c r="T226" s="22"/>
      <c r="U226" s="22"/>
      <c r="V226" s="22"/>
      <c r="W226" s="26"/>
      <c r="X226" s="26"/>
      <c r="Y226" s="30"/>
      <c r="Z226" s="30"/>
      <c r="AA226" s="10"/>
      <c r="AB226" s="10"/>
      <c r="AC226" s="22"/>
      <c r="AD226" s="22"/>
      <c r="AE226" s="26"/>
      <c r="AF226" s="26"/>
      <c r="AG226" s="7"/>
      <c r="AH226" s="7"/>
      <c r="AI226" s="22"/>
      <c r="AJ226" s="22"/>
      <c r="AK226" s="26"/>
      <c r="AL226" s="26"/>
      <c r="AM226" s="7"/>
      <c r="AN226" s="7"/>
      <c r="AO226" s="22"/>
      <c r="AP226" s="22"/>
      <c r="AQ226" s="26"/>
      <c r="AR226" s="26"/>
      <c r="AS226" s="7"/>
      <c r="AT226" s="7"/>
    </row>
    <row r="227" spans="6:46" s="14" customFormat="1">
      <c r="F227" s="37"/>
      <c r="G227" s="31"/>
      <c r="H227" s="22"/>
      <c r="I227" s="22"/>
      <c r="J227" s="22"/>
      <c r="K227" s="22"/>
      <c r="L227" s="32"/>
      <c r="M227" s="33"/>
      <c r="N227" s="30"/>
      <c r="O227" s="34"/>
      <c r="P227" s="35"/>
      <c r="Q227" s="34"/>
      <c r="R227" s="22"/>
      <c r="S227" s="22"/>
      <c r="T227" s="22"/>
      <c r="U227" s="22"/>
      <c r="V227" s="22"/>
      <c r="W227" s="26"/>
      <c r="X227" s="26"/>
      <c r="Y227" s="30"/>
      <c r="Z227" s="30"/>
      <c r="AA227" s="10"/>
      <c r="AB227" s="10"/>
      <c r="AC227" s="22"/>
      <c r="AD227" s="22"/>
      <c r="AE227" s="26"/>
      <c r="AF227" s="26"/>
      <c r="AG227" s="7"/>
      <c r="AH227" s="7"/>
      <c r="AI227" s="22"/>
      <c r="AJ227" s="22"/>
      <c r="AK227" s="26"/>
      <c r="AL227" s="26"/>
      <c r="AM227" s="7"/>
      <c r="AN227" s="7"/>
      <c r="AO227" s="22"/>
      <c r="AP227" s="22"/>
      <c r="AQ227" s="26"/>
      <c r="AR227" s="26"/>
      <c r="AS227" s="7"/>
      <c r="AT227" s="7"/>
    </row>
    <row r="228" spans="6:46" s="14" customFormat="1">
      <c r="F228" s="37"/>
      <c r="G228" s="31"/>
      <c r="H228" s="22"/>
      <c r="I228" s="22"/>
      <c r="J228" s="22"/>
      <c r="K228" s="22"/>
      <c r="L228" s="32"/>
      <c r="M228" s="33"/>
      <c r="N228" s="30"/>
      <c r="O228" s="34"/>
      <c r="P228" s="35"/>
      <c r="Q228" s="34"/>
      <c r="R228" s="22"/>
      <c r="S228" s="22"/>
      <c r="T228" s="22"/>
      <c r="U228" s="22"/>
      <c r="V228" s="22"/>
      <c r="W228" s="26"/>
      <c r="X228" s="26"/>
      <c r="Y228" s="30"/>
      <c r="Z228" s="30"/>
      <c r="AA228" s="10"/>
      <c r="AB228" s="10"/>
      <c r="AC228" s="22"/>
      <c r="AD228" s="22"/>
      <c r="AE228" s="26"/>
      <c r="AF228" s="26"/>
      <c r="AG228" s="7"/>
      <c r="AH228" s="7"/>
      <c r="AI228" s="22"/>
      <c r="AJ228" s="22"/>
      <c r="AK228" s="26"/>
      <c r="AL228" s="26"/>
      <c r="AM228" s="7"/>
      <c r="AN228" s="7"/>
      <c r="AO228" s="22"/>
      <c r="AP228" s="22"/>
      <c r="AQ228" s="26"/>
      <c r="AR228" s="26"/>
      <c r="AS228" s="7"/>
      <c r="AT228" s="7"/>
    </row>
    <row r="229" spans="6:46" s="14" customFormat="1">
      <c r="F229" s="37"/>
      <c r="G229" s="31"/>
      <c r="H229" s="22"/>
      <c r="I229" s="22"/>
      <c r="J229" s="22"/>
      <c r="K229" s="22"/>
      <c r="L229" s="32"/>
      <c r="M229" s="33"/>
      <c r="N229" s="30"/>
      <c r="O229" s="34"/>
      <c r="P229" s="35"/>
      <c r="Q229" s="34"/>
      <c r="R229" s="22"/>
      <c r="S229" s="22"/>
      <c r="T229" s="22"/>
      <c r="U229" s="22"/>
      <c r="V229" s="22"/>
      <c r="W229" s="26"/>
      <c r="X229" s="26"/>
      <c r="Y229" s="30"/>
      <c r="Z229" s="30"/>
      <c r="AA229" s="10"/>
      <c r="AB229" s="10"/>
      <c r="AC229" s="22"/>
      <c r="AD229" s="22"/>
      <c r="AE229" s="26"/>
      <c r="AF229" s="26"/>
      <c r="AG229" s="7"/>
      <c r="AH229" s="7"/>
      <c r="AI229" s="22"/>
      <c r="AJ229" s="22"/>
      <c r="AK229" s="26"/>
      <c r="AL229" s="26"/>
      <c r="AM229" s="7"/>
      <c r="AN229" s="7"/>
      <c r="AO229" s="22"/>
      <c r="AP229" s="22"/>
      <c r="AQ229" s="26"/>
      <c r="AR229" s="26"/>
      <c r="AS229" s="7"/>
      <c r="AT229" s="7"/>
    </row>
    <row r="230" spans="6:46" s="14" customFormat="1">
      <c r="F230" s="37"/>
      <c r="G230" s="31"/>
      <c r="H230" s="22"/>
      <c r="I230" s="22"/>
      <c r="J230" s="22"/>
      <c r="K230" s="22"/>
      <c r="L230" s="32"/>
      <c r="M230" s="33"/>
      <c r="N230" s="30"/>
      <c r="O230" s="34"/>
      <c r="P230" s="35"/>
      <c r="Q230" s="34"/>
      <c r="R230" s="22"/>
      <c r="S230" s="22"/>
      <c r="T230" s="22"/>
      <c r="U230" s="22"/>
      <c r="V230" s="22"/>
      <c r="W230" s="26"/>
      <c r="X230" s="26"/>
      <c r="Y230" s="30"/>
      <c r="Z230" s="30"/>
      <c r="AA230" s="10"/>
      <c r="AB230" s="10"/>
      <c r="AC230" s="22"/>
      <c r="AD230" s="22"/>
      <c r="AE230" s="26"/>
      <c r="AF230" s="26"/>
      <c r="AG230" s="7"/>
      <c r="AH230" s="7"/>
      <c r="AI230" s="22"/>
      <c r="AJ230" s="22"/>
      <c r="AK230" s="26"/>
      <c r="AL230" s="26"/>
      <c r="AM230" s="7"/>
      <c r="AN230" s="7"/>
      <c r="AO230" s="22"/>
      <c r="AP230" s="22"/>
      <c r="AQ230" s="26"/>
      <c r="AR230" s="26"/>
      <c r="AS230" s="7"/>
      <c r="AT230" s="7"/>
    </row>
    <row r="231" spans="6:46" s="14" customFormat="1">
      <c r="F231" s="37"/>
      <c r="G231" s="31"/>
      <c r="H231" s="22"/>
      <c r="I231" s="22"/>
      <c r="J231" s="22"/>
      <c r="K231" s="22"/>
      <c r="L231" s="32"/>
      <c r="M231" s="33"/>
      <c r="N231" s="30"/>
      <c r="O231" s="34"/>
      <c r="P231" s="35"/>
      <c r="Q231" s="34"/>
      <c r="R231" s="22"/>
      <c r="S231" s="22"/>
      <c r="T231" s="22"/>
      <c r="U231" s="22"/>
      <c r="V231" s="22"/>
      <c r="W231" s="26"/>
      <c r="X231" s="26"/>
      <c r="Y231" s="30"/>
      <c r="Z231" s="30"/>
      <c r="AA231" s="10"/>
      <c r="AB231" s="10"/>
      <c r="AC231" s="22"/>
      <c r="AD231" s="22"/>
      <c r="AE231" s="26"/>
      <c r="AF231" s="26"/>
      <c r="AG231" s="7"/>
      <c r="AH231" s="7"/>
      <c r="AI231" s="22"/>
      <c r="AJ231" s="22"/>
      <c r="AK231" s="26"/>
      <c r="AL231" s="26"/>
      <c r="AM231" s="7"/>
      <c r="AN231" s="7"/>
      <c r="AO231" s="22"/>
      <c r="AP231" s="22"/>
      <c r="AQ231" s="26"/>
      <c r="AR231" s="26"/>
      <c r="AS231" s="7"/>
      <c r="AT231" s="7"/>
    </row>
    <row r="232" spans="6:46" s="14" customFormat="1">
      <c r="F232" s="37"/>
      <c r="G232" s="31"/>
      <c r="H232" s="22"/>
      <c r="I232" s="22"/>
      <c r="J232" s="22"/>
      <c r="K232" s="22"/>
      <c r="L232" s="32"/>
      <c r="M232" s="33"/>
      <c r="N232" s="30"/>
      <c r="O232" s="34"/>
      <c r="P232" s="35"/>
      <c r="Q232" s="34"/>
      <c r="R232" s="22"/>
      <c r="S232" s="22"/>
      <c r="T232" s="22"/>
      <c r="U232" s="22"/>
      <c r="V232" s="22"/>
      <c r="W232" s="26"/>
      <c r="X232" s="26"/>
      <c r="Y232" s="30"/>
      <c r="Z232" s="30"/>
      <c r="AA232" s="10"/>
      <c r="AB232" s="10"/>
      <c r="AC232" s="22"/>
      <c r="AD232" s="22"/>
      <c r="AE232" s="26"/>
      <c r="AF232" s="26"/>
      <c r="AG232" s="7"/>
      <c r="AH232" s="7"/>
      <c r="AI232" s="22"/>
      <c r="AJ232" s="22"/>
      <c r="AK232" s="26"/>
      <c r="AL232" s="26"/>
      <c r="AM232" s="7"/>
      <c r="AN232" s="7"/>
      <c r="AO232" s="22"/>
      <c r="AP232" s="22"/>
      <c r="AQ232" s="26"/>
      <c r="AR232" s="26"/>
      <c r="AS232" s="7"/>
      <c r="AT232" s="7"/>
    </row>
    <row r="233" spans="6:46" s="14" customFormat="1">
      <c r="F233" s="37"/>
      <c r="G233" s="31"/>
      <c r="H233" s="22"/>
      <c r="I233" s="22"/>
      <c r="J233" s="22"/>
      <c r="K233" s="22"/>
      <c r="L233" s="32"/>
      <c r="M233" s="33"/>
      <c r="N233" s="30"/>
      <c r="O233" s="34"/>
      <c r="P233" s="35"/>
      <c r="Q233" s="34"/>
      <c r="R233" s="22"/>
      <c r="S233" s="22"/>
      <c r="T233" s="22"/>
      <c r="U233" s="22"/>
      <c r="V233" s="22"/>
      <c r="W233" s="26"/>
      <c r="X233" s="26"/>
      <c r="Y233" s="30"/>
      <c r="Z233" s="30"/>
      <c r="AA233" s="10"/>
      <c r="AB233" s="10"/>
      <c r="AC233" s="22"/>
      <c r="AD233" s="22"/>
      <c r="AE233" s="26"/>
      <c r="AF233" s="26"/>
      <c r="AG233" s="7"/>
      <c r="AH233" s="7"/>
      <c r="AI233" s="22"/>
      <c r="AJ233" s="22"/>
      <c r="AK233" s="26"/>
      <c r="AL233" s="26"/>
      <c r="AM233" s="7"/>
      <c r="AN233" s="7"/>
      <c r="AO233" s="22"/>
      <c r="AP233" s="22"/>
      <c r="AQ233" s="26"/>
      <c r="AR233" s="26"/>
      <c r="AS233" s="7"/>
      <c r="AT233" s="7"/>
    </row>
    <row r="234" spans="6:46" s="14" customFormat="1">
      <c r="F234" s="37"/>
      <c r="G234" s="31"/>
      <c r="H234" s="22"/>
      <c r="I234" s="22"/>
      <c r="J234" s="22"/>
      <c r="K234" s="22"/>
      <c r="L234" s="32"/>
      <c r="M234" s="33"/>
      <c r="N234" s="30"/>
      <c r="O234" s="34"/>
      <c r="P234" s="35"/>
      <c r="Q234" s="34"/>
      <c r="R234" s="22"/>
      <c r="S234" s="22"/>
      <c r="T234" s="22"/>
      <c r="U234" s="22"/>
      <c r="V234" s="22"/>
      <c r="W234" s="26"/>
      <c r="X234" s="26"/>
      <c r="Y234" s="30"/>
      <c r="Z234" s="30"/>
      <c r="AA234" s="10"/>
      <c r="AB234" s="10"/>
      <c r="AC234" s="22"/>
      <c r="AD234" s="22"/>
      <c r="AE234" s="26"/>
      <c r="AF234" s="26"/>
      <c r="AG234" s="7"/>
      <c r="AH234" s="7"/>
      <c r="AI234" s="22"/>
      <c r="AJ234" s="22"/>
      <c r="AK234" s="26"/>
      <c r="AL234" s="26"/>
      <c r="AM234" s="7"/>
      <c r="AN234" s="7"/>
      <c r="AO234" s="22"/>
      <c r="AP234" s="22"/>
      <c r="AQ234" s="26"/>
      <c r="AR234" s="26"/>
      <c r="AS234" s="7"/>
      <c r="AT234" s="7"/>
    </row>
    <row r="235" spans="6:46" s="14" customFormat="1">
      <c r="F235" s="37"/>
      <c r="G235" s="31"/>
      <c r="H235" s="22"/>
      <c r="I235" s="22"/>
      <c r="J235" s="22"/>
      <c r="K235" s="22"/>
      <c r="L235" s="32"/>
      <c r="M235" s="33"/>
      <c r="N235" s="30"/>
      <c r="O235" s="34"/>
      <c r="P235" s="35"/>
      <c r="Q235" s="34"/>
      <c r="R235" s="22"/>
      <c r="S235" s="22"/>
      <c r="T235" s="22"/>
      <c r="U235" s="22"/>
      <c r="V235" s="22"/>
      <c r="W235" s="26"/>
      <c r="X235" s="26"/>
      <c r="Y235" s="30"/>
      <c r="Z235" s="30"/>
      <c r="AA235" s="10"/>
      <c r="AB235" s="10"/>
      <c r="AC235" s="22"/>
      <c r="AD235" s="22"/>
      <c r="AE235" s="26"/>
      <c r="AF235" s="26"/>
      <c r="AG235" s="7"/>
      <c r="AH235" s="7"/>
      <c r="AI235" s="22"/>
      <c r="AJ235" s="22"/>
      <c r="AK235" s="26"/>
      <c r="AL235" s="26"/>
      <c r="AM235" s="7"/>
      <c r="AN235" s="7"/>
      <c r="AO235" s="22"/>
      <c r="AP235" s="22"/>
      <c r="AQ235" s="26"/>
      <c r="AR235" s="26"/>
      <c r="AS235" s="7"/>
      <c r="AT235" s="7"/>
    </row>
    <row r="236" spans="6:46" s="14" customFormat="1">
      <c r="F236" s="37"/>
      <c r="G236" s="31"/>
      <c r="H236" s="22"/>
      <c r="I236" s="22"/>
      <c r="J236" s="22"/>
      <c r="K236" s="22"/>
      <c r="L236" s="32"/>
      <c r="M236" s="33"/>
      <c r="N236" s="30"/>
      <c r="O236" s="34"/>
      <c r="P236" s="35"/>
      <c r="Q236" s="34"/>
      <c r="R236" s="22"/>
      <c r="S236" s="22"/>
      <c r="T236" s="22"/>
      <c r="U236" s="22"/>
      <c r="V236" s="22"/>
      <c r="W236" s="26"/>
      <c r="X236" s="26"/>
      <c r="Y236" s="30"/>
      <c r="Z236" s="30"/>
      <c r="AA236" s="10"/>
      <c r="AB236" s="10"/>
      <c r="AC236" s="22"/>
      <c r="AD236" s="22"/>
      <c r="AE236" s="26"/>
      <c r="AF236" s="26"/>
      <c r="AG236" s="7"/>
      <c r="AH236" s="7"/>
      <c r="AI236" s="22"/>
      <c r="AJ236" s="22"/>
      <c r="AK236" s="26"/>
      <c r="AL236" s="26"/>
      <c r="AM236" s="7"/>
      <c r="AN236" s="7"/>
      <c r="AO236" s="22"/>
      <c r="AP236" s="22"/>
      <c r="AQ236" s="26"/>
      <c r="AR236" s="26"/>
      <c r="AS236" s="7"/>
      <c r="AT236" s="7"/>
    </row>
    <row r="237" spans="6:46" s="14" customFormat="1">
      <c r="F237" s="37"/>
      <c r="G237" s="31"/>
      <c r="H237" s="22"/>
      <c r="I237" s="22"/>
      <c r="J237" s="22"/>
      <c r="K237" s="22"/>
      <c r="L237" s="32"/>
      <c r="M237" s="33"/>
      <c r="N237" s="30"/>
      <c r="O237" s="34"/>
      <c r="P237" s="35"/>
      <c r="Q237" s="34"/>
      <c r="R237" s="22"/>
      <c r="S237" s="22"/>
      <c r="T237" s="22"/>
      <c r="U237" s="22"/>
      <c r="V237" s="22"/>
      <c r="W237" s="26"/>
      <c r="X237" s="26"/>
      <c r="Y237" s="30"/>
      <c r="Z237" s="30"/>
      <c r="AA237" s="10"/>
      <c r="AB237" s="10"/>
      <c r="AC237" s="22"/>
      <c r="AD237" s="22"/>
      <c r="AE237" s="26"/>
      <c r="AF237" s="26"/>
      <c r="AG237" s="7"/>
      <c r="AH237" s="7"/>
      <c r="AI237" s="22"/>
      <c r="AJ237" s="22"/>
      <c r="AK237" s="26"/>
      <c r="AL237" s="26"/>
      <c r="AM237" s="7"/>
      <c r="AN237" s="7"/>
      <c r="AO237" s="22"/>
      <c r="AP237" s="22"/>
      <c r="AQ237" s="26"/>
      <c r="AR237" s="26"/>
      <c r="AS237" s="7"/>
      <c r="AT237" s="7"/>
    </row>
    <row r="238" spans="6:46" s="14" customFormat="1">
      <c r="F238" s="37"/>
      <c r="G238" s="31"/>
      <c r="H238" s="22"/>
      <c r="I238" s="22"/>
      <c r="J238" s="22"/>
      <c r="K238" s="22"/>
      <c r="L238" s="32"/>
      <c r="M238" s="33"/>
      <c r="N238" s="30"/>
      <c r="O238" s="34"/>
      <c r="P238" s="35"/>
      <c r="Q238" s="34"/>
      <c r="R238" s="22"/>
      <c r="S238" s="22"/>
      <c r="T238" s="22"/>
      <c r="U238" s="22"/>
      <c r="V238" s="22"/>
      <c r="W238" s="26"/>
      <c r="X238" s="26"/>
      <c r="Y238" s="30"/>
      <c r="Z238" s="30"/>
      <c r="AA238" s="10"/>
      <c r="AB238" s="10"/>
      <c r="AC238" s="22"/>
      <c r="AD238" s="22"/>
      <c r="AE238" s="26"/>
      <c r="AF238" s="26"/>
      <c r="AG238" s="7"/>
      <c r="AH238" s="7"/>
      <c r="AI238" s="22"/>
      <c r="AJ238" s="22"/>
      <c r="AK238" s="26"/>
      <c r="AL238" s="26"/>
      <c r="AM238" s="7"/>
      <c r="AN238" s="7"/>
      <c r="AO238" s="22"/>
      <c r="AP238" s="22"/>
      <c r="AQ238" s="26"/>
      <c r="AR238" s="26"/>
      <c r="AS238" s="7"/>
      <c r="AT238" s="7"/>
    </row>
    <row r="239" spans="6:46" s="14" customFormat="1">
      <c r="F239" s="37"/>
      <c r="G239" s="31"/>
      <c r="H239" s="22"/>
      <c r="I239" s="22"/>
      <c r="J239" s="22"/>
      <c r="K239" s="22"/>
      <c r="L239" s="32"/>
      <c r="M239" s="33"/>
      <c r="N239" s="30"/>
      <c r="O239" s="34"/>
      <c r="P239" s="35"/>
      <c r="Q239" s="34"/>
      <c r="R239" s="22"/>
      <c r="S239" s="22"/>
      <c r="T239" s="22"/>
      <c r="U239" s="22"/>
      <c r="V239" s="22"/>
      <c r="W239" s="26"/>
      <c r="X239" s="26"/>
      <c r="Y239" s="30"/>
      <c r="Z239" s="30"/>
      <c r="AA239" s="10"/>
      <c r="AB239" s="10"/>
      <c r="AC239" s="22"/>
      <c r="AD239" s="22"/>
      <c r="AE239" s="26"/>
      <c r="AF239" s="26"/>
      <c r="AG239" s="7"/>
      <c r="AH239" s="7"/>
      <c r="AI239" s="22"/>
      <c r="AJ239" s="22"/>
      <c r="AK239" s="26"/>
      <c r="AL239" s="26"/>
      <c r="AM239" s="7"/>
      <c r="AN239" s="7"/>
      <c r="AO239" s="22"/>
      <c r="AP239" s="22"/>
      <c r="AQ239" s="26"/>
      <c r="AR239" s="26"/>
      <c r="AS239" s="7"/>
      <c r="AT239" s="7"/>
    </row>
    <row r="240" spans="6:46" s="14" customFormat="1">
      <c r="F240" s="37"/>
      <c r="G240" s="31"/>
      <c r="H240" s="22"/>
      <c r="I240" s="22"/>
      <c r="J240" s="22"/>
      <c r="K240" s="22"/>
      <c r="L240" s="32"/>
      <c r="M240" s="33"/>
      <c r="N240" s="30"/>
      <c r="O240" s="34"/>
      <c r="P240" s="35"/>
      <c r="Q240" s="34"/>
      <c r="R240" s="22"/>
      <c r="S240" s="22"/>
      <c r="T240" s="22"/>
      <c r="U240" s="22"/>
      <c r="V240" s="22"/>
      <c r="W240" s="26"/>
      <c r="X240" s="26"/>
      <c r="Y240" s="30"/>
      <c r="Z240" s="30"/>
      <c r="AA240" s="10"/>
      <c r="AB240" s="10"/>
      <c r="AC240" s="22"/>
      <c r="AD240" s="22"/>
      <c r="AE240" s="26"/>
      <c r="AF240" s="26"/>
      <c r="AG240" s="7"/>
      <c r="AH240" s="7"/>
      <c r="AI240" s="22"/>
      <c r="AJ240" s="22"/>
      <c r="AK240" s="26"/>
      <c r="AL240" s="26"/>
      <c r="AM240" s="7"/>
      <c r="AN240" s="7"/>
      <c r="AO240" s="22"/>
      <c r="AP240" s="22"/>
      <c r="AQ240" s="26"/>
      <c r="AR240" s="26"/>
      <c r="AS240" s="7"/>
      <c r="AT240" s="7"/>
    </row>
    <row r="241" spans="6:46" s="14" customFormat="1">
      <c r="F241" s="37"/>
      <c r="G241" s="31"/>
      <c r="H241" s="22"/>
      <c r="I241" s="22"/>
      <c r="J241" s="22"/>
      <c r="K241" s="22"/>
      <c r="L241" s="32"/>
      <c r="M241" s="33"/>
      <c r="N241" s="30"/>
      <c r="O241" s="34"/>
      <c r="P241" s="35"/>
      <c r="Q241" s="34"/>
      <c r="R241" s="22"/>
      <c r="S241" s="22"/>
      <c r="T241" s="22"/>
      <c r="U241" s="22"/>
      <c r="V241" s="22"/>
      <c r="W241" s="26"/>
      <c r="X241" s="26"/>
      <c r="Y241" s="30"/>
      <c r="Z241" s="30"/>
      <c r="AA241" s="10"/>
      <c r="AB241" s="10"/>
      <c r="AC241" s="22"/>
      <c r="AD241" s="22"/>
      <c r="AE241" s="26"/>
      <c r="AF241" s="26"/>
      <c r="AG241" s="7"/>
      <c r="AH241" s="7"/>
      <c r="AI241" s="22"/>
      <c r="AJ241" s="22"/>
      <c r="AK241" s="26"/>
      <c r="AL241" s="26"/>
      <c r="AM241" s="7"/>
      <c r="AN241" s="7"/>
      <c r="AO241" s="22"/>
      <c r="AP241" s="22"/>
      <c r="AQ241" s="26"/>
      <c r="AR241" s="26"/>
      <c r="AS241" s="7"/>
      <c r="AT241" s="7"/>
    </row>
    <row r="242" spans="6:46" s="14" customFormat="1">
      <c r="F242" s="37"/>
      <c r="G242" s="31"/>
      <c r="H242" s="22"/>
      <c r="I242" s="22"/>
      <c r="J242" s="22"/>
      <c r="K242" s="22"/>
      <c r="L242" s="32"/>
      <c r="M242" s="33"/>
      <c r="N242" s="30"/>
      <c r="O242" s="34"/>
      <c r="P242" s="35"/>
      <c r="Q242" s="34"/>
      <c r="R242" s="22"/>
      <c r="S242" s="22"/>
      <c r="T242" s="22"/>
      <c r="U242" s="22"/>
      <c r="V242" s="22"/>
      <c r="W242" s="26"/>
      <c r="X242" s="26"/>
      <c r="Y242" s="30"/>
      <c r="Z242" s="30"/>
      <c r="AA242" s="10"/>
      <c r="AB242" s="10"/>
      <c r="AC242" s="22"/>
      <c r="AD242" s="22"/>
      <c r="AE242" s="26"/>
      <c r="AF242" s="26"/>
      <c r="AG242" s="7"/>
      <c r="AH242" s="7"/>
      <c r="AI242" s="22"/>
      <c r="AJ242" s="22"/>
      <c r="AK242" s="26"/>
      <c r="AL242" s="26"/>
      <c r="AM242" s="7"/>
      <c r="AN242" s="7"/>
      <c r="AO242" s="22"/>
      <c r="AP242" s="22"/>
      <c r="AQ242" s="26"/>
      <c r="AR242" s="26"/>
      <c r="AS242" s="7"/>
      <c r="AT242" s="7"/>
    </row>
    <row r="243" spans="6:46" s="14" customFormat="1">
      <c r="F243" s="37"/>
      <c r="G243" s="31"/>
      <c r="H243" s="22"/>
      <c r="I243" s="22"/>
      <c r="J243" s="22"/>
      <c r="K243" s="22"/>
      <c r="L243" s="32"/>
      <c r="M243" s="33"/>
      <c r="N243" s="30"/>
      <c r="O243" s="34"/>
      <c r="P243" s="35"/>
      <c r="Q243" s="34"/>
      <c r="R243" s="22"/>
      <c r="S243" s="22"/>
      <c r="T243" s="22"/>
      <c r="U243" s="22"/>
      <c r="V243" s="22"/>
      <c r="W243" s="26"/>
      <c r="X243" s="26"/>
      <c r="Y243" s="30"/>
      <c r="Z243" s="30"/>
      <c r="AA243" s="10"/>
      <c r="AB243" s="10"/>
      <c r="AC243" s="22"/>
      <c r="AD243" s="22"/>
      <c r="AE243" s="26"/>
      <c r="AF243" s="26"/>
      <c r="AG243" s="7"/>
      <c r="AH243" s="7"/>
      <c r="AI243" s="22"/>
      <c r="AJ243" s="22"/>
      <c r="AK243" s="26"/>
      <c r="AL243" s="26"/>
      <c r="AM243" s="7"/>
      <c r="AN243" s="7"/>
      <c r="AO243" s="22"/>
      <c r="AP243" s="22"/>
      <c r="AQ243" s="26"/>
      <c r="AR243" s="26"/>
      <c r="AS243" s="7"/>
      <c r="AT243" s="7"/>
    </row>
    <row r="244" spans="6:46" s="14" customFormat="1">
      <c r="F244" s="37"/>
      <c r="G244" s="31"/>
      <c r="H244" s="22"/>
      <c r="I244" s="22"/>
      <c r="J244" s="22"/>
      <c r="K244" s="22"/>
      <c r="L244" s="32"/>
      <c r="M244" s="33"/>
      <c r="N244" s="30"/>
      <c r="O244" s="34"/>
      <c r="P244" s="35"/>
      <c r="Q244" s="34"/>
      <c r="R244" s="22"/>
      <c r="S244" s="22"/>
      <c r="T244" s="22"/>
      <c r="U244" s="22"/>
      <c r="V244" s="22"/>
      <c r="W244" s="26"/>
      <c r="X244" s="26"/>
      <c r="Y244" s="30"/>
      <c r="Z244" s="30"/>
      <c r="AA244" s="10"/>
      <c r="AB244" s="10"/>
      <c r="AC244" s="22"/>
      <c r="AD244" s="22"/>
      <c r="AE244" s="26"/>
      <c r="AF244" s="26"/>
      <c r="AG244" s="7"/>
      <c r="AH244" s="7"/>
      <c r="AI244" s="22"/>
      <c r="AJ244" s="22"/>
      <c r="AK244" s="26"/>
      <c r="AL244" s="26"/>
      <c r="AM244" s="7"/>
      <c r="AN244" s="7"/>
      <c r="AO244" s="22"/>
      <c r="AP244" s="22"/>
      <c r="AQ244" s="26"/>
      <c r="AR244" s="26"/>
      <c r="AS244" s="7"/>
      <c r="AT244" s="7"/>
    </row>
    <row r="245" spans="6:46" s="14" customFormat="1">
      <c r="F245" s="37"/>
      <c r="G245" s="31"/>
      <c r="H245" s="22"/>
      <c r="I245" s="22"/>
      <c r="J245" s="22"/>
      <c r="K245" s="22"/>
      <c r="L245" s="32"/>
      <c r="M245" s="33"/>
      <c r="N245" s="30"/>
      <c r="O245" s="34"/>
      <c r="P245" s="35"/>
      <c r="Q245" s="34"/>
      <c r="R245" s="22"/>
      <c r="S245" s="22"/>
      <c r="T245" s="22"/>
      <c r="U245" s="22"/>
      <c r="V245" s="22"/>
      <c r="W245" s="26"/>
      <c r="X245" s="26"/>
      <c r="Y245" s="30"/>
      <c r="Z245" s="30"/>
      <c r="AA245" s="10"/>
      <c r="AB245" s="10"/>
      <c r="AC245" s="22"/>
      <c r="AD245" s="22"/>
      <c r="AE245" s="26"/>
      <c r="AF245" s="26"/>
      <c r="AG245" s="7"/>
      <c r="AH245" s="7"/>
      <c r="AI245" s="22"/>
      <c r="AJ245" s="22"/>
      <c r="AK245" s="26"/>
      <c r="AL245" s="26"/>
      <c r="AM245" s="7"/>
      <c r="AN245" s="7"/>
      <c r="AO245" s="22"/>
      <c r="AP245" s="22"/>
      <c r="AQ245" s="26"/>
      <c r="AR245" s="26"/>
      <c r="AS245" s="7"/>
      <c r="AT245" s="7"/>
    </row>
    <row r="246" spans="6:46" s="14" customFormat="1">
      <c r="F246" s="37"/>
      <c r="G246" s="31"/>
      <c r="H246" s="22"/>
      <c r="I246" s="22"/>
      <c r="J246" s="22"/>
      <c r="K246" s="22"/>
      <c r="L246" s="32"/>
      <c r="M246" s="33"/>
      <c r="N246" s="30"/>
      <c r="O246" s="34"/>
      <c r="P246" s="35"/>
      <c r="Q246" s="34"/>
      <c r="R246" s="22"/>
      <c r="S246" s="22"/>
      <c r="T246" s="22"/>
      <c r="U246" s="22"/>
      <c r="V246" s="22"/>
      <c r="W246" s="26"/>
      <c r="X246" s="26"/>
      <c r="Y246" s="30"/>
      <c r="Z246" s="30"/>
      <c r="AA246" s="10"/>
      <c r="AB246" s="10"/>
      <c r="AC246" s="22"/>
      <c r="AD246" s="22"/>
      <c r="AE246" s="26"/>
      <c r="AF246" s="26"/>
      <c r="AG246" s="7"/>
      <c r="AH246" s="7"/>
      <c r="AI246" s="22"/>
      <c r="AJ246" s="22"/>
      <c r="AK246" s="26"/>
      <c r="AL246" s="26"/>
      <c r="AM246" s="7"/>
      <c r="AN246" s="7"/>
      <c r="AO246" s="22"/>
      <c r="AP246" s="22"/>
      <c r="AQ246" s="26"/>
      <c r="AR246" s="26"/>
      <c r="AS246" s="7"/>
      <c r="AT246" s="7"/>
    </row>
    <row r="247" spans="6:46" s="14" customFormat="1">
      <c r="F247" s="37"/>
      <c r="G247" s="31"/>
      <c r="H247" s="22"/>
      <c r="I247" s="22"/>
      <c r="J247" s="22"/>
      <c r="K247" s="22"/>
      <c r="L247" s="32"/>
      <c r="M247" s="33"/>
      <c r="N247" s="30"/>
      <c r="O247" s="34"/>
      <c r="P247" s="35"/>
      <c r="Q247" s="34"/>
      <c r="R247" s="22"/>
      <c r="S247" s="22"/>
      <c r="T247" s="22"/>
      <c r="U247" s="22"/>
      <c r="V247" s="22"/>
      <c r="W247" s="26"/>
      <c r="X247" s="26"/>
      <c r="Y247" s="30"/>
      <c r="Z247" s="30"/>
      <c r="AA247" s="10"/>
      <c r="AB247" s="10"/>
      <c r="AC247" s="22"/>
      <c r="AD247" s="22"/>
      <c r="AE247" s="26"/>
      <c r="AF247" s="26"/>
      <c r="AG247" s="7"/>
      <c r="AH247" s="7"/>
      <c r="AI247" s="22"/>
      <c r="AJ247" s="22"/>
      <c r="AK247" s="26"/>
      <c r="AL247" s="26"/>
      <c r="AM247" s="7"/>
      <c r="AN247" s="7"/>
      <c r="AO247" s="22"/>
      <c r="AP247" s="22"/>
      <c r="AQ247" s="26"/>
      <c r="AR247" s="26"/>
      <c r="AS247" s="7"/>
      <c r="AT247" s="7"/>
    </row>
    <row r="248" spans="6:46" s="14" customFormat="1">
      <c r="F248" s="37"/>
      <c r="G248" s="31"/>
      <c r="H248" s="22"/>
      <c r="I248" s="22"/>
      <c r="J248" s="22"/>
      <c r="K248" s="22"/>
      <c r="L248" s="32"/>
      <c r="M248" s="33"/>
      <c r="N248" s="30"/>
      <c r="O248" s="34"/>
      <c r="P248" s="35"/>
      <c r="Q248" s="34"/>
      <c r="R248" s="22"/>
      <c r="S248" s="22"/>
      <c r="T248" s="22"/>
      <c r="U248" s="22"/>
      <c r="V248" s="22"/>
      <c r="W248" s="26"/>
      <c r="X248" s="26"/>
      <c r="Y248" s="30"/>
      <c r="Z248" s="30"/>
      <c r="AA248" s="10"/>
      <c r="AB248" s="10"/>
      <c r="AC248" s="22"/>
      <c r="AD248" s="22"/>
      <c r="AE248" s="26"/>
      <c r="AF248" s="26"/>
      <c r="AG248" s="7"/>
      <c r="AH248" s="7"/>
      <c r="AI248" s="22"/>
      <c r="AJ248" s="22"/>
      <c r="AK248" s="26"/>
      <c r="AL248" s="26"/>
      <c r="AM248" s="7"/>
      <c r="AN248" s="7"/>
      <c r="AO248" s="22"/>
      <c r="AP248" s="22"/>
      <c r="AQ248" s="26"/>
      <c r="AR248" s="26"/>
      <c r="AS248" s="7"/>
      <c r="AT248" s="7"/>
    </row>
    <row r="249" spans="6:46" s="14" customFormat="1">
      <c r="F249" s="37"/>
      <c r="G249" s="31"/>
      <c r="H249" s="22"/>
      <c r="I249" s="22"/>
      <c r="J249" s="22"/>
      <c r="K249" s="22"/>
      <c r="L249" s="32"/>
      <c r="M249" s="33"/>
      <c r="N249" s="30"/>
      <c r="O249" s="34"/>
      <c r="P249" s="35"/>
      <c r="Q249" s="34"/>
      <c r="R249" s="22"/>
      <c r="S249" s="22"/>
      <c r="T249" s="22"/>
      <c r="U249" s="22"/>
      <c r="V249" s="22"/>
      <c r="W249" s="26"/>
      <c r="X249" s="26"/>
      <c r="Y249" s="30"/>
      <c r="Z249" s="30"/>
      <c r="AA249" s="10"/>
      <c r="AB249" s="10"/>
      <c r="AC249" s="22"/>
      <c r="AD249" s="22"/>
      <c r="AE249" s="26"/>
      <c r="AF249" s="26"/>
      <c r="AG249" s="7"/>
      <c r="AH249" s="7"/>
      <c r="AI249" s="22"/>
      <c r="AJ249" s="22"/>
      <c r="AK249" s="26"/>
      <c r="AL249" s="26"/>
      <c r="AM249" s="7"/>
      <c r="AN249" s="7"/>
      <c r="AO249" s="22"/>
      <c r="AP249" s="22"/>
      <c r="AQ249" s="26"/>
      <c r="AR249" s="26"/>
      <c r="AS249" s="7"/>
      <c r="AT249" s="7"/>
    </row>
    <row r="250" spans="6:46" s="14" customFormat="1">
      <c r="F250" s="37"/>
      <c r="G250" s="31"/>
      <c r="H250" s="22"/>
      <c r="I250" s="22"/>
      <c r="J250" s="22"/>
      <c r="K250" s="22"/>
      <c r="L250" s="32"/>
      <c r="M250" s="33"/>
      <c r="N250" s="30"/>
      <c r="O250" s="34"/>
      <c r="P250" s="35"/>
      <c r="Q250" s="34"/>
      <c r="R250" s="22"/>
      <c r="S250" s="22"/>
      <c r="T250" s="22"/>
      <c r="U250" s="22"/>
      <c r="V250" s="22"/>
      <c r="W250" s="26"/>
      <c r="X250" s="26"/>
      <c r="Y250" s="30"/>
      <c r="Z250" s="30"/>
      <c r="AA250" s="10"/>
      <c r="AB250" s="10"/>
      <c r="AC250" s="22"/>
      <c r="AD250" s="22"/>
      <c r="AE250" s="26"/>
      <c r="AF250" s="26"/>
      <c r="AG250" s="7"/>
      <c r="AH250" s="7"/>
      <c r="AI250" s="22"/>
      <c r="AJ250" s="22"/>
      <c r="AK250" s="26"/>
      <c r="AL250" s="26"/>
      <c r="AM250" s="7"/>
      <c r="AN250" s="7"/>
      <c r="AO250" s="22"/>
      <c r="AP250" s="22"/>
      <c r="AQ250" s="26"/>
      <c r="AR250" s="26"/>
      <c r="AS250" s="7"/>
      <c r="AT250" s="7"/>
    </row>
    <row r="251" spans="6:46" s="14" customFormat="1">
      <c r="F251" s="37"/>
      <c r="G251" s="31"/>
      <c r="H251" s="22"/>
      <c r="I251" s="22"/>
      <c r="J251" s="22"/>
      <c r="K251" s="22"/>
      <c r="L251" s="32"/>
      <c r="M251" s="33"/>
      <c r="N251" s="30"/>
      <c r="O251" s="34"/>
      <c r="P251" s="35"/>
      <c r="Q251" s="34"/>
      <c r="R251" s="22"/>
      <c r="S251" s="22"/>
      <c r="T251" s="22"/>
      <c r="U251" s="22"/>
      <c r="V251" s="22"/>
      <c r="W251" s="26"/>
      <c r="X251" s="26"/>
      <c r="Y251" s="30"/>
      <c r="Z251" s="30"/>
      <c r="AA251" s="10"/>
      <c r="AB251" s="10"/>
      <c r="AC251" s="22"/>
      <c r="AD251" s="22"/>
      <c r="AE251" s="26"/>
      <c r="AF251" s="26"/>
      <c r="AG251" s="7"/>
      <c r="AH251" s="7"/>
      <c r="AI251" s="22"/>
      <c r="AJ251" s="22"/>
      <c r="AK251" s="26"/>
      <c r="AL251" s="26"/>
      <c r="AM251" s="7"/>
      <c r="AN251" s="7"/>
      <c r="AO251" s="22"/>
      <c r="AP251" s="22"/>
      <c r="AQ251" s="26"/>
      <c r="AR251" s="26"/>
      <c r="AS251" s="7"/>
      <c r="AT251" s="7"/>
    </row>
    <row r="252" spans="6:46" s="14" customFormat="1">
      <c r="F252" s="37"/>
      <c r="G252" s="31"/>
      <c r="H252" s="22"/>
      <c r="I252" s="22"/>
      <c r="J252" s="22"/>
      <c r="K252" s="22"/>
      <c r="L252" s="32"/>
      <c r="M252" s="33"/>
      <c r="N252" s="30"/>
      <c r="O252" s="34"/>
      <c r="P252" s="35"/>
      <c r="Q252" s="34"/>
      <c r="R252" s="22"/>
      <c r="S252" s="22"/>
      <c r="T252" s="22"/>
      <c r="U252" s="22"/>
      <c r="V252" s="22"/>
      <c r="W252" s="26"/>
      <c r="X252" s="26"/>
      <c r="Y252" s="30"/>
      <c r="Z252" s="30"/>
      <c r="AA252" s="10"/>
      <c r="AB252" s="10"/>
      <c r="AC252" s="22"/>
      <c r="AD252" s="22"/>
      <c r="AE252" s="26"/>
      <c r="AF252" s="26"/>
      <c r="AG252" s="7"/>
      <c r="AH252" s="7"/>
      <c r="AI252" s="22"/>
      <c r="AJ252" s="22"/>
      <c r="AK252" s="26"/>
      <c r="AL252" s="26"/>
      <c r="AM252" s="7"/>
      <c r="AN252" s="7"/>
      <c r="AO252" s="22"/>
      <c r="AP252" s="22"/>
      <c r="AQ252" s="26"/>
      <c r="AR252" s="26"/>
      <c r="AS252" s="7"/>
      <c r="AT252" s="7"/>
    </row>
    <row r="253" spans="6:46" s="14" customFormat="1">
      <c r="F253" s="37"/>
      <c r="G253" s="31"/>
      <c r="H253" s="22"/>
      <c r="I253" s="22"/>
      <c r="J253" s="22"/>
      <c r="K253" s="22"/>
      <c r="L253" s="32"/>
      <c r="M253" s="33"/>
      <c r="N253" s="30"/>
      <c r="O253" s="34"/>
      <c r="P253" s="35"/>
      <c r="Q253" s="34"/>
      <c r="R253" s="22"/>
      <c r="S253" s="22"/>
      <c r="T253" s="22"/>
      <c r="U253" s="22"/>
      <c r="V253" s="22"/>
      <c r="W253" s="26"/>
      <c r="X253" s="26"/>
      <c r="Y253" s="30"/>
      <c r="Z253" s="30"/>
      <c r="AA253" s="10"/>
      <c r="AB253" s="10"/>
      <c r="AC253" s="22"/>
      <c r="AD253" s="22"/>
      <c r="AE253" s="26"/>
      <c r="AF253" s="26"/>
      <c r="AG253" s="7"/>
      <c r="AH253" s="7"/>
      <c r="AI253" s="22"/>
      <c r="AJ253" s="22"/>
      <c r="AK253" s="26"/>
      <c r="AL253" s="26"/>
      <c r="AM253" s="7"/>
      <c r="AN253" s="7"/>
      <c r="AO253" s="22"/>
      <c r="AP253" s="22"/>
      <c r="AQ253" s="26"/>
      <c r="AR253" s="26"/>
      <c r="AS253" s="7"/>
      <c r="AT253" s="7"/>
    </row>
    <row r="254" spans="6:46" s="14" customFormat="1">
      <c r="F254" s="37"/>
      <c r="G254" s="31"/>
      <c r="H254" s="22"/>
      <c r="I254" s="22"/>
      <c r="J254" s="22"/>
      <c r="K254" s="22"/>
      <c r="L254" s="32"/>
      <c r="M254" s="33"/>
      <c r="N254" s="30"/>
      <c r="O254" s="34"/>
      <c r="P254" s="35"/>
      <c r="Q254" s="34"/>
      <c r="R254" s="22"/>
      <c r="S254" s="22"/>
      <c r="T254" s="22"/>
      <c r="U254" s="22"/>
      <c r="V254" s="22"/>
      <c r="W254" s="26"/>
      <c r="X254" s="26"/>
      <c r="Y254" s="30"/>
      <c r="Z254" s="30"/>
      <c r="AA254" s="10"/>
      <c r="AB254" s="10"/>
      <c r="AC254" s="22"/>
      <c r="AD254" s="22"/>
      <c r="AE254" s="26"/>
      <c r="AF254" s="26"/>
      <c r="AG254" s="7"/>
      <c r="AH254" s="7"/>
      <c r="AI254" s="22"/>
      <c r="AJ254" s="22"/>
      <c r="AK254" s="26"/>
      <c r="AL254" s="26"/>
      <c r="AM254" s="7"/>
      <c r="AN254" s="7"/>
      <c r="AO254" s="22"/>
      <c r="AP254" s="22"/>
      <c r="AQ254" s="26"/>
      <c r="AR254" s="26"/>
      <c r="AS254" s="7"/>
      <c r="AT254" s="7"/>
    </row>
    <row r="255" spans="6:46" s="14" customFormat="1">
      <c r="F255" s="37"/>
      <c r="G255" s="31"/>
      <c r="H255" s="22"/>
      <c r="I255" s="22"/>
      <c r="J255" s="22"/>
      <c r="K255" s="22"/>
      <c r="L255" s="32"/>
      <c r="M255" s="33"/>
      <c r="N255" s="30"/>
      <c r="O255" s="34"/>
      <c r="P255" s="35"/>
      <c r="Q255" s="34"/>
      <c r="R255" s="22"/>
      <c r="S255" s="22"/>
      <c r="T255" s="22"/>
      <c r="U255" s="22"/>
      <c r="V255" s="22"/>
      <c r="W255" s="26"/>
      <c r="X255" s="26"/>
      <c r="Y255" s="30"/>
      <c r="Z255" s="30"/>
      <c r="AA255" s="10"/>
      <c r="AB255" s="10"/>
      <c r="AC255" s="22"/>
      <c r="AD255" s="22"/>
      <c r="AE255" s="26"/>
      <c r="AF255" s="26"/>
      <c r="AG255" s="7"/>
      <c r="AH255" s="7"/>
      <c r="AI255" s="22"/>
      <c r="AJ255" s="22"/>
      <c r="AK255" s="26"/>
      <c r="AL255" s="26"/>
      <c r="AM255" s="7"/>
      <c r="AN255" s="7"/>
      <c r="AO255" s="22"/>
      <c r="AP255" s="22"/>
      <c r="AQ255" s="26"/>
      <c r="AR255" s="26"/>
      <c r="AS255" s="7"/>
      <c r="AT255" s="7"/>
    </row>
    <row r="256" spans="6:46" s="14" customFormat="1">
      <c r="F256" s="37"/>
      <c r="G256" s="31"/>
      <c r="H256" s="22"/>
      <c r="I256" s="22"/>
      <c r="J256" s="22"/>
      <c r="K256" s="22"/>
      <c r="L256" s="32"/>
      <c r="M256" s="33"/>
      <c r="N256" s="30"/>
      <c r="O256" s="34"/>
      <c r="P256" s="35"/>
      <c r="Q256" s="34"/>
      <c r="R256" s="22"/>
      <c r="S256" s="22"/>
      <c r="T256" s="22"/>
      <c r="U256" s="22"/>
      <c r="V256" s="22"/>
      <c r="W256" s="26"/>
      <c r="X256" s="26"/>
      <c r="Y256" s="30"/>
      <c r="Z256" s="30"/>
      <c r="AA256" s="10"/>
      <c r="AB256" s="10"/>
      <c r="AC256" s="22"/>
      <c r="AD256" s="22"/>
      <c r="AE256" s="26"/>
      <c r="AF256" s="26"/>
      <c r="AG256" s="7"/>
      <c r="AH256" s="7"/>
      <c r="AI256" s="22"/>
      <c r="AJ256" s="22"/>
      <c r="AK256" s="26"/>
      <c r="AL256" s="26"/>
      <c r="AM256" s="7"/>
      <c r="AN256" s="7"/>
      <c r="AO256" s="22"/>
      <c r="AP256" s="22"/>
      <c r="AQ256" s="26"/>
      <c r="AR256" s="26"/>
      <c r="AS256" s="7"/>
      <c r="AT256" s="7"/>
    </row>
    <row r="257" spans="6:46" s="14" customFormat="1">
      <c r="F257" s="37"/>
      <c r="G257" s="31"/>
      <c r="H257" s="22"/>
      <c r="I257" s="22"/>
      <c r="J257" s="22"/>
      <c r="K257" s="22"/>
      <c r="L257" s="32"/>
      <c r="M257" s="33"/>
      <c r="N257" s="30"/>
      <c r="O257" s="34"/>
      <c r="P257" s="35"/>
      <c r="Q257" s="34"/>
      <c r="R257" s="22"/>
      <c r="S257" s="22"/>
      <c r="T257" s="22"/>
      <c r="U257" s="22"/>
      <c r="V257" s="22"/>
      <c r="W257" s="26"/>
      <c r="X257" s="26"/>
      <c r="Y257" s="30"/>
      <c r="Z257" s="30"/>
      <c r="AA257" s="10"/>
      <c r="AB257" s="10"/>
      <c r="AC257" s="22"/>
      <c r="AD257" s="22"/>
      <c r="AE257" s="26"/>
      <c r="AF257" s="26"/>
      <c r="AG257" s="7"/>
      <c r="AH257" s="7"/>
      <c r="AI257" s="22"/>
      <c r="AJ257" s="22"/>
      <c r="AK257" s="26"/>
      <c r="AL257" s="26"/>
      <c r="AM257" s="7"/>
      <c r="AN257" s="7"/>
      <c r="AO257" s="22"/>
      <c r="AP257" s="22"/>
      <c r="AQ257" s="26"/>
      <c r="AR257" s="26"/>
      <c r="AS257" s="7"/>
      <c r="AT257" s="7"/>
    </row>
    <row r="258" spans="6:46" s="14" customFormat="1">
      <c r="F258" s="37"/>
      <c r="G258" s="31"/>
      <c r="H258" s="22"/>
      <c r="I258" s="22"/>
      <c r="J258" s="22"/>
      <c r="K258" s="22"/>
      <c r="L258" s="32"/>
      <c r="M258" s="33"/>
      <c r="N258" s="30"/>
      <c r="O258" s="34"/>
      <c r="P258" s="35"/>
      <c r="Q258" s="34"/>
      <c r="R258" s="22"/>
      <c r="S258" s="22"/>
      <c r="T258" s="22"/>
      <c r="U258" s="22"/>
      <c r="V258" s="22"/>
      <c r="W258" s="26"/>
      <c r="X258" s="26"/>
      <c r="Y258" s="30"/>
      <c r="Z258" s="30"/>
      <c r="AA258" s="10"/>
      <c r="AB258" s="10"/>
      <c r="AC258" s="22"/>
      <c r="AD258" s="22"/>
      <c r="AE258" s="26"/>
      <c r="AF258" s="26"/>
      <c r="AG258" s="7"/>
      <c r="AH258" s="7"/>
      <c r="AI258" s="22"/>
      <c r="AJ258" s="22"/>
      <c r="AK258" s="26"/>
      <c r="AL258" s="26"/>
      <c r="AM258" s="7"/>
      <c r="AN258" s="7"/>
      <c r="AO258" s="22"/>
      <c r="AP258" s="22"/>
      <c r="AQ258" s="26"/>
      <c r="AR258" s="26"/>
      <c r="AS258" s="7"/>
      <c r="AT258" s="7"/>
    </row>
    <row r="259" spans="6:46" s="14" customFormat="1">
      <c r="F259" s="37"/>
      <c r="G259" s="31"/>
      <c r="H259" s="22"/>
      <c r="I259" s="22"/>
      <c r="J259" s="22"/>
      <c r="K259" s="22"/>
      <c r="L259" s="32"/>
      <c r="M259" s="33"/>
      <c r="N259" s="30"/>
      <c r="O259" s="34"/>
      <c r="P259" s="35"/>
      <c r="Q259" s="34"/>
      <c r="R259" s="22"/>
      <c r="S259" s="22"/>
      <c r="T259" s="22"/>
      <c r="U259" s="22"/>
      <c r="V259" s="22"/>
      <c r="W259" s="26"/>
      <c r="X259" s="26"/>
      <c r="Y259" s="30"/>
      <c r="Z259" s="30"/>
      <c r="AA259" s="10"/>
      <c r="AB259" s="10"/>
      <c r="AC259" s="22"/>
      <c r="AD259" s="22"/>
      <c r="AE259" s="26"/>
      <c r="AF259" s="26"/>
      <c r="AG259" s="7"/>
      <c r="AH259" s="7"/>
      <c r="AI259" s="22"/>
      <c r="AJ259" s="22"/>
      <c r="AK259" s="26"/>
      <c r="AL259" s="26"/>
      <c r="AM259" s="7"/>
      <c r="AN259" s="7"/>
      <c r="AO259" s="22"/>
      <c r="AP259" s="22"/>
      <c r="AQ259" s="26"/>
      <c r="AR259" s="26"/>
      <c r="AS259" s="7"/>
      <c r="AT259" s="7"/>
    </row>
    <row r="260" spans="6:46" s="14" customFormat="1">
      <c r="F260" s="37"/>
      <c r="G260" s="31"/>
      <c r="H260" s="22"/>
      <c r="I260" s="22"/>
      <c r="J260" s="22"/>
      <c r="K260" s="22"/>
      <c r="L260" s="32"/>
      <c r="M260" s="33"/>
      <c r="N260" s="30"/>
      <c r="O260" s="34"/>
      <c r="P260" s="35"/>
      <c r="Q260" s="34"/>
      <c r="R260" s="22"/>
      <c r="S260" s="22"/>
      <c r="T260" s="22"/>
      <c r="U260" s="22"/>
      <c r="V260" s="22"/>
      <c r="W260" s="26"/>
      <c r="X260" s="26"/>
      <c r="Y260" s="30"/>
      <c r="Z260" s="30"/>
      <c r="AA260" s="10"/>
      <c r="AB260" s="10"/>
      <c r="AC260" s="22"/>
      <c r="AD260" s="22"/>
      <c r="AE260" s="26"/>
      <c r="AF260" s="26"/>
      <c r="AG260" s="7"/>
      <c r="AH260" s="7"/>
      <c r="AI260" s="22"/>
      <c r="AJ260" s="22"/>
      <c r="AK260" s="26"/>
      <c r="AL260" s="26"/>
      <c r="AM260" s="7"/>
      <c r="AN260" s="7"/>
      <c r="AO260" s="22"/>
      <c r="AP260" s="22"/>
      <c r="AQ260" s="26"/>
      <c r="AR260" s="26"/>
      <c r="AS260" s="7"/>
      <c r="AT260" s="7"/>
    </row>
    <row r="261" spans="6:46" s="14" customFormat="1">
      <c r="F261" s="37"/>
      <c r="G261" s="31"/>
      <c r="H261" s="22"/>
      <c r="I261" s="22"/>
      <c r="J261" s="22"/>
      <c r="K261" s="22"/>
      <c r="L261" s="32"/>
      <c r="M261" s="33"/>
      <c r="N261" s="30"/>
      <c r="O261" s="34"/>
      <c r="P261" s="35"/>
      <c r="Q261" s="34"/>
      <c r="R261" s="22"/>
      <c r="S261" s="22"/>
      <c r="T261" s="22"/>
      <c r="U261" s="22"/>
      <c r="V261" s="22"/>
      <c r="W261" s="26"/>
      <c r="X261" s="26"/>
      <c r="Y261" s="30"/>
      <c r="Z261" s="30"/>
      <c r="AA261" s="10"/>
      <c r="AB261" s="10"/>
      <c r="AC261" s="22"/>
      <c r="AD261" s="22"/>
      <c r="AE261" s="26"/>
      <c r="AF261" s="26"/>
      <c r="AG261" s="7"/>
      <c r="AH261" s="7"/>
      <c r="AI261" s="22"/>
      <c r="AJ261" s="22"/>
      <c r="AK261" s="26"/>
      <c r="AL261" s="26"/>
      <c r="AM261" s="7"/>
      <c r="AN261" s="7"/>
      <c r="AO261" s="22"/>
      <c r="AP261" s="22"/>
      <c r="AQ261" s="26"/>
      <c r="AR261" s="26"/>
      <c r="AS261" s="7"/>
      <c r="AT261" s="7"/>
    </row>
    <row r="262" spans="6:46" s="14" customFormat="1">
      <c r="F262" s="37"/>
      <c r="G262" s="31"/>
      <c r="H262" s="22"/>
      <c r="I262" s="22"/>
      <c r="J262" s="22"/>
      <c r="K262" s="22"/>
      <c r="L262" s="32"/>
      <c r="M262" s="33"/>
      <c r="N262" s="30"/>
      <c r="O262" s="34"/>
      <c r="P262" s="35"/>
      <c r="Q262" s="34"/>
      <c r="R262" s="22"/>
      <c r="S262" s="22"/>
      <c r="T262" s="22"/>
      <c r="U262" s="22"/>
      <c r="V262" s="22"/>
      <c r="W262" s="26"/>
      <c r="X262" s="26"/>
      <c r="Y262" s="30"/>
      <c r="Z262" s="30"/>
      <c r="AA262" s="10"/>
      <c r="AB262" s="10"/>
      <c r="AC262" s="22"/>
      <c r="AD262" s="22"/>
      <c r="AE262" s="26"/>
      <c r="AF262" s="26"/>
      <c r="AG262" s="7"/>
      <c r="AH262" s="7"/>
      <c r="AI262" s="22"/>
      <c r="AJ262" s="22"/>
      <c r="AK262" s="26"/>
      <c r="AL262" s="26"/>
      <c r="AM262" s="7"/>
      <c r="AN262" s="7"/>
      <c r="AO262" s="22"/>
      <c r="AP262" s="22"/>
      <c r="AQ262" s="26"/>
      <c r="AR262" s="26"/>
      <c r="AS262" s="7"/>
      <c r="AT262" s="7"/>
    </row>
    <row r="263" spans="6:46" s="14" customFormat="1">
      <c r="F263" s="37"/>
      <c r="G263" s="31"/>
      <c r="H263" s="22"/>
      <c r="I263" s="22"/>
      <c r="J263" s="22"/>
      <c r="K263" s="22"/>
      <c r="L263" s="32"/>
      <c r="M263" s="33"/>
      <c r="N263" s="30"/>
      <c r="O263" s="34"/>
      <c r="P263" s="35"/>
      <c r="Q263" s="34"/>
      <c r="R263" s="22"/>
      <c r="S263" s="22"/>
      <c r="T263" s="22"/>
      <c r="U263" s="22"/>
      <c r="V263" s="22"/>
      <c r="W263" s="26"/>
      <c r="X263" s="26"/>
      <c r="Y263" s="30"/>
      <c r="Z263" s="30"/>
      <c r="AA263" s="10"/>
      <c r="AB263" s="10"/>
      <c r="AC263" s="22"/>
      <c r="AD263" s="22"/>
      <c r="AE263" s="26"/>
      <c r="AF263" s="26"/>
      <c r="AG263" s="7"/>
      <c r="AH263" s="7"/>
      <c r="AI263" s="22"/>
      <c r="AJ263" s="22"/>
      <c r="AK263" s="26"/>
      <c r="AL263" s="26"/>
      <c r="AM263" s="7"/>
      <c r="AN263" s="7"/>
      <c r="AO263" s="22"/>
      <c r="AP263" s="22"/>
      <c r="AQ263" s="26"/>
      <c r="AR263" s="26"/>
      <c r="AS263" s="7"/>
      <c r="AT263" s="7"/>
    </row>
    <row r="264" spans="6:46" s="14" customFormat="1">
      <c r="F264" s="37"/>
      <c r="G264" s="31"/>
      <c r="H264" s="22"/>
      <c r="I264" s="22"/>
      <c r="J264" s="22"/>
      <c r="K264" s="22"/>
      <c r="L264" s="32"/>
      <c r="M264" s="33"/>
      <c r="N264" s="30"/>
      <c r="O264" s="34"/>
      <c r="P264" s="35"/>
      <c r="Q264" s="34"/>
      <c r="R264" s="22"/>
      <c r="S264" s="22"/>
      <c r="T264" s="22"/>
      <c r="U264" s="22"/>
      <c r="V264" s="22"/>
      <c r="W264" s="26"/>
      <c r="X264" s="26"/>
      <c r="Y264" s="30"/>
      <c r="Z264" s="30"/>
      <c r="AA264" s="10"/>
      <c r="AB264" s="10"/>
      <c r="AC264" s="22"/>
      <c r="AD264" s="22"/>
      <c r="AE264" s="26"/>
      <c r="AF264" s="26"/>
      <c r="AG264" s="7"/>
      <c r="AH264" s="7"/>
      <c r="AI264" s="22"/>
      <c r="AJ264" s="22"/>
      <c r="AK264" s="26"/>
      <c r="AL264" s="26"/>
      <c r="AM264" s="7"/>
      <c r="AN264" s="7"/>
      <c r="AO264" s="22"/>
      <c r="AP264" s="22"/>
      <c r="AQ264" s="26"/>
      <c r="AR264" s="26"/>
      <c r="AS264" s="7"/>
      <c r="AT264" s="7"/>
    </row>
    <row r="265" spans="6:46" s="14" customFormat="1">
      <c r="F265" s="37"/>
      <c r="G265" s="31"/>
      <c r="H265" s="22"/>
      <c r="I265" s="22"/>
      <c r="J265" s="22"/>
      <c r="K265" s="22"/>
      <c r="L265" s="32"/>
      <c r="M265" s="33"/>
      <c r="N265" s="30"/>
      <c r="O265" s="34"/>
      <c r="P265" s="35"/>
      <c r="Q265" s="34"/>
      <c r="R265" s="22"/>
      <c r="S265" s="22"/>
      <c r="T265" s="22"/>
      <c r="U265" s="22"/>
      <c r="V265" s="22"/>
      <c r="W265" s="26"/>
      <c r="X265" s="26"/>
      <c r="Y265" s="30"/>
      <c r="Z265" s="30"/>
      <c r="AA265" s="10"/>
      <c r="AB265" s="10"/>
      <c r="AC265" s="22"/>
      <c r="AD265" s="22"/>
      <c r="AE265" s="26"/>
      <c r="AF265" s="26"/>
      <c r="AG265" s="7"/>
      <c r="AH265" s="7"/>
      <c r="AI265" s="22"/>
      <c r="AJ265" s="22"/>
      <c r="AK265" s="26"/>
      <c r="AL265" s="26"/>
      <c r="AM265" s="7"/>
      <c r="AN265" s="7"/>
      <c r="AO265" s="22"/>
      <c r="AP265" s="22"/>
      <c r="AQ265" s="26"/>
      <c r="AR265" s="26"/>
      <c r="AS265" s="7"/>
      <c r="AT265" s="7"/>
    </row>
    <row r="266" spans="6:46" s="14" customFormat="1">
      <c r="F266" s="37"/>
      <c r="G266" s="31"/>
      <c r="H266" s="22"/>
      <c r="I266" s="22"/>
      <c r="J266" s="22"/>
      <c r="K266" s="22"/>
      <c r="L266" s="32"/>
      <c r="M266" s="33"/>
      <c r="N266" s="30"/>
      <c r="O266" s="34"/>
      <c r="P266" s="35"/>
      <c r="Q266" s="34"/>
      <c r="R266" s="22"/>
      <c r="S266" s="22"/>
      <c r="T266" s="22"/>
      <c r="U266" s="22"/>
      <c r="V266" s="22"/>
      <c r="W266" s="26"/>
      <c r="X266" s="26"/>
      <c r="Y266" s="30"/>
      <c r="Z266" s="30"/>
      <c r="AA266" s="10"/>
      <c r="AB266" s="10"/>
      <c r="AC266" s="22"/>
      <c r="AD266" s="22"/>
      <c r="AE266" s="26"/>
      <c r="AF266" s="26"/>
      <c r="AG266" s="7"/>
      <c r="AH266" s="7"/>
      <c r="AI266" s="22"/>
      <c r="AJ266" s="22"/>
      <c r="AK266" s="26"/>
      <c r="AL266" s="26"/>
      <c r="AM266" s="7"/>
      <c r="AN266" s="7"/>
      <c r="AO266" s="22"/>
      <c r="AP266" s="22"/>
      <c r="AQ266" s="26"/>
      <c r="AR266" s="26"/>
      <c r="AS266" s="7"/>
      <c r="AT266" s="7"/>
    </row>
    <row r="267" spans="6:46" s="14" customFormat="1">
      <c r="F267" s="37"/>
      <c r="G267" s="31"/>
      <c r="H267" s="22"/>
      <c r="I267" s="22"/>
      <c r="J267" s="22"/>
      <c r="K267" s="22"/>
      <c r="L267" s="32"/>
      <c r="M267" s="33"/>
      <c r="N267" s="30"/>
      <c r="O267" s="34"/>
      <c r="P267" s="35"/>
      <c r="Q267" s="34"/>
      <c r="R267" s="22"/>
      <c r="S267" s="22"/>
      <c r="T267" s="22"/>
      <c r="U267" s="22"/>
      <c r="V267" s="22"/>
      <c r="W267" s="26"/>
      <c r="X267" s="26"/>
      <c r="Y267" s="30"/>
      <c r="Z267" s="30"/>
      <c r="AA267" s="10"/>
      <c r="AB267" s="10"/>
      <c r="AC267" s="22"/>
      <c r="AD267" s="22"/>
      <c r="AE267" s="26"/>
      <c r="AF267" s="26"/>
      <c r="AG267" s="7"/>
      <c r="AH267" s="7"/>
      <c r="AI267" s="22"/>
      <c r="AJ267" s="22"/>
      <c r="AK267" s="26"/>
      <c r="AL267" s="26"/>
      <c r="AM267" s="7"/>
      <c r="AN267" s="7"/>
      <c r="AO267" s="22"/>
      <c r="AP267" s="22"/>
      <c r="AQ267" s="26"/>
      <c r="AR267" s="26"/>
      <c r="AS267" s="7"/>
      <c r="AT267" s="7"/>
    </row>
    <row r="268" spans="6:46" s="14" customFormat="1">
      <c r="F268" s="37"/>
      <c r="G268" s="31"/>
      <c r="H268" s="22"/>
      <c r="I268" s="22"/>
      <c r="J268" s="22"/>
      <c r="K268" s="22"/>
      <c r="L268" s="32"/>
      <c r="M268" s="33"/>
      <c r="N268" s="30"/>
      <c r="O268" s="34"/>
      <c r="P268" s="35"/>
      <c r="Q268" s="34"/>
      <c r="R268" s="22"/>
      <c r="S268" s="22"/>
      <c r="T268" s="22"/>
      <c r="U268" s="22"/>
      <c r="V268" s="22"/>
      <c r="W268" s="26"/>
      <c r="X268" s="26"/>
      <c r="Y268" s="30"/>
      <c r="Z268" s="30"/>
      <c r="AA268" s="10"/>
      <c r="AB268" s="10"/>
      <c r="AC268" s="22"/>
      <c r="AD268" s="22"/>
      <c r="AE268" s="26"/>
      <c r="AF268" s="26"/>
      <c r="AG268" s="7"/>
      <c r="AH268" s="7"/>
      <c r="AI268" s="22"/>
      <c r="AJ268" s="22"/>
      <c r="AK268" s="26"/>
      <c r="AL268" s="26"/>
      <c r="AM268" s="7"/>
      <c r="AN268" s="7"/>
      <c r="AO268" s="22"/>
      <c r="AP268" s="22"/>
      <c r="AQ268" s="26"/>
      <c r="AR268" s="26"/>
      <c r="AS268" s="7"/>
      <c r="AT268" s="7"/>
    </row>
    <row r="269" spans="6:46" s="14" customFormat="1">
      <c r="F269" s="37"/>
      <c r="G269" s="31"/>
      <c r="H269" s="22"/>
      <c r="I269" s="22"/>
      <c r="J269" s="22"/>
      <c r="K269" s="22"/>
      <c r="L269" s="32"/>
      <c r="M269" s="33"/>
      <c r="N269" s="30"/>
      <c r="O269" s="34"/>
      <c r="P269" s="35"/>
      <c r="Q269" s="34"/>
      <c r="R269" s="22"/>
      <c r="S269" s="22"/>
      <c r="T269" s="22"/>
      <c r="U269" s="22"/>
      <c r="V269" s="22"/>
      <c r="W269" s="26"/>
      <c r="X269" s="26"/>
      <c r="Y269" s="30"/>
      <c r="Z269" s="30"/>
      <c r="AA269" s="10"/>
      <c r="AB269" s="10"/>
      <c r="AC269" s="22"/>
      <c r="AD269" s="22"/>
      <c r="AE269" s="26"/>
      <c r="AF269" s="26"/>
      <c r="AG269" s="7"/>
      <c r="AH269" s="7"/>
      <c r="AI269" s="22"/>
      <c r="AJ269" s="22"/>
      <c r="AK269" s="26"/>
      <c r="AL269" s="26"/>
      <c r="AM269" s="7"/>
      <c r="AN269" s="7"/>
      <c r="AO269" s="22"/>
      <c r="AP269" s="22"/>
      <c r="AQ269" s="26"/>
      <c r="AR269" s="26"/>
      <c r="AS269" s="7"/>
      <c r="AT269" s="7"/>
    </row>
    <row r="270" spans="6:46" s="14" customFormat="1">
      <c r="F270" s="37"/>
      <c r="G270" s="31"/>
      <c r="H270" s="22"/>
      <c r="I270" s="22"/>
      <c r="J270" s="22"/>
      <c r="K270" s="22"/>
      <c r="L270" s="32"/>
      <c r="M270" s="33"/>
      <c r="N270" s="30"/>
      <c r="O270" s="34"/>
      <c r="P270" s="35"/>
      <c r="Q270" s="34"/>
      <c r="R270" s="22"/>
      <c r="S270" s="22"/>
      <c r="T270" s="22"/>
      <c r="U270" s="22"/>
      <c r="V270" s="22"/>
      <c r="W270" s="26"/>
      <c r="X270" s="26"/>
      <c r="Y270" s="30"/>
      <c r="Z270" s="30"/>
      <c r="AA270" s="10"/>
      <c r="AB270" s="10"/>
      <c r="AC270" s="22"/>
      <c r="AD270" s="22"/>
      <c r="AE270" s="26"/>
      <c r="AF270" s="26"/>
      <c r="AG270" s="7"/>
      <c r="AH270" s="7"/>
      <c r="AI270" s="22"/>
      <c r="AJ270" s="22"/>
      <c r="AK270" s="26"/>
      <c r="AL270" s="26"/>
      <c r="AM270" s="7"/>
      <c r="AN270" s="7"/>
      <c r="AO270" s="22"/>
      <c r="AP270" s="22"/>
      <c r="AQ270" s="26"/>
      <c r="AR270" s="26"/>
      <c r="AS270" s="7"/>
      <c r="AT270" s="7"/>
    </row>
    <row r="271" spans="6:46" s="14" customFormat="1">
      <c r="F271" s="37"/>
      <c r="G271" s="31"/>
      <c r="H271" s="22"/>
      <c r="I271" s="22"/>
      <c r="J271" s="22"/>
      <c r="K271" s="22"/>
      <c r="L271" s="32"/>
      <c r="M271" s="33"/>
      <c r="N271" s="30"/>
      <c r="O271" s="34"/>
      <c r="P271" s="35"/>
      <c r="Q271" s="34"/>
      <c r="R271" s="22"/>
      <c r="S271" s="22"/>
      <c r="T271" s="22"/>
      <c r="U271" s="22"/>
      <c r="V271" s="22"/>
      <c r="W271" s="26"/>
      <c r="X271" s="26"/>
      <c r="Y271" s="30"/>
      <c r="Z271" s="30"/>
      <c r="AA271" s="10"/>
      <c r="AB271" s="10"/>
      <c r="AC271" s="22"/>
      <c r="AD271" s="22"/>
      <c r="AE271" s="26"/>
      <c r="AF271" s="26"/>
      <c r="AG271" s="7"/>
      <c r="AH271" s="7"/>
      <c r="AI271" s="22"/>
      <c r="AJ271" s="22"/>
      <c r="AK271" s="26"/>
      <c r="AL271" s="26"/>
      <c r="AM271" s="7"/>
      <c r="AN271" s="7"/>
      <c r="AO271" s="22"/>
      <c r="AP271" s="22"/>
      <c r="AQ271" s="26"/>
      <c r="AR271" s="26"/>
      <c r="AS271" s="7"/>
      <c r="AT271" s="7"/>
    </row>
    <row r="272" spans="6:46" s="14" customFormat="1">
      <c r="F272" s="37"/>
      <c r="G272" s="31"/>
      <c r="H272" s="22"/>
      <c r="I272" s="22"/>
      <c r="J272" s="22"/>
      <c r="K272" s="22"/>
      <c r="L272" s="32"/>
      <c r="M272" s="33"/>
      <c r="N272" s="30"/>
      <c r="O272" s="34"/>
      <c r="P272" s="35"/>
      <c r="Q272" s="34"/>
      <c r="R272" s="22"/>
      <c r="S272" s="22"/>
      <c r="T272" s="22"/>
      <c r="U272" s="22"/>
      <c r="V272" s="22"/>
      <c r="W272" s="26"/>
      <c r="X272" s="26"/>
      <c r="Y272" s="30"/>
      <c r="Z272" s="30"/>
      <c r="AA272" s="10"/>
      <c r="AB272" s="10"/>
      <c r="AC272" s="22"/>
      <c r="AD272" s="22"/>
      <c r="AE272" s="26"/>
      <c r="AF272" s="26"/>
      <c r="AG272" s="7"/>
      <c r="AH272" s="7"/>
      <c r="AI272" s="22"/>
      <c r="AJ272" s="22"/>
      <c r="AK272" s="26"/>
      <c r="AL272" s="26"/>
      <c r="AM272" s="7"/>
      <c r="AN272" s="7"/>
      <c r="AO272" s="22"/>
      <c r="AP272" s="22"/>
      <c r="AQ272" s="26"/>
      <c r="AR272" s="26"/>
      <c r="AS272" s="7"/>
      <c r="AT272" s="7"/>
    </row>
    <row r="273" spans="6:46" s="14" customFormat="1">
      <c r="F273" s="37"/>
      <c r="G273" s="31"/>
      <c r="H273" s="22"/>
      <c r="I273" s="22"/>
      <c r="J273" s="22"/>
      <c r="K273" s="22"/>
      <c r="L273" s="32"/>
      <c r="M273" s="33"/>
      <c r="N273" s="30"/>
      <c r="O273" s="34"/>
      <c r="P273" s="35"/>
      <c r="Q273" s="34"/>
      <c r="R273" s="22"/>
      <c r="S273" s="22"/>
      <c r="T273" s="22"/>
      <c r="U273" s="22"/>
      <c r="V273" s="22"/>
      <c r="W273" s="26"/>
      <c r="X273" s="26"/>
      <c r="Y273" s="30"/>
      <c r="Z273" s="30"/>
      <c r="AA273" s="10"/>
      <c r="AB273" s="10"/>
      <c r="AC273" s="22"/>
      <c r="AD273" s="22"/>
      <c r="AE273" s="26"/>
      <c r="AF273" s="26"/>
      <c r="AG273" s="7"/>
      <c r="AH273" s="7"/>
      <c r="AI273" s="22"/>
      <c r="AJ273" s="22"/>
      <c r="AK273" s="26"/>
      <c r="AL273" s="26"/>
      <c r="AM273" s="7"/>
      <c r="AN273" s="7"/>
      <c r="AO273" s="22"/>
      <c r="AP273" s="22"/>
      <c r="AQ273" s="26"/>
      <c r="AR273" s="26"/>
      <c r="AS273" s="7"/>
      <c r="AT273" s="7"/>
    </row>
    <row r="274" spans="6:46" s="14" customFormat="1">
      <c r="F274" s="37"/>
      <c r="G274" s="31"/>
      <c r="H274" s="22"/>
      <c r="I274" s="22"/>
      <c r="J274" s="22"/>
      <c r="K274" s="22"/>
      <c r="L274" s="32"/>
      <c r="M274" s="33"/>
      <c r="N274" s="30"/>
      <c r="O274" s="34"/>
      <c r="P274" s="35"/>
      <c r="Q274" s="34"/>
      <c r="R274" s="22"/>
      <c r="S274" s="22"/>
      <c r="T274" s="22"/>
      <c r="U274" s="22"/>
      <c r="V274" s="22"/>
      <c r="W274" s="26"/>
      <c r="X274" s="26"/>
      <c r="Y274" s="30"/>
      <c r="Z274" s="30"/>
      <c r="AA274" s="10"/>
      <c r="AB274" s="10"/>
      <c r="AC274" s="22"/>
      <c r="AD274" s="22"/>
      <c r="AE274" s="26"/>
      <c r="AF274" s="26"/>
      <c r="AG274" s="7"/>
      <c r="AH274" s="7"/>
      <c r="AI274" s="22"/>
      <c r="AJ274" s="22"/>
      <c r="AK274" s="26"/>
      <c r="AL274" s="26"/>
      <c r="AM274" s="7"/>
      <c r="AN274" s="7"/>
      <c r="AO274" s="22"/>
      <c r="AP274" s="22"/>
      <c r="AQ274" s="26"/>
      <c r="AR274" s="26"/>
      <c r="AS274" s="7"/>
      <c r="AT274" s="7"/>
    </row>
    <row r="275" spans="6:46" s="14" customFormat="1">
      <c r="F275" s="37"/>
      <c r="G275" s="31"/>
      <c r="H275" s="22"/>
      <c r="I275" s="22"/>
      <c r="J275" s="22"/>
      <c r="K275" s="22"/>
      <c r="L275" s="32"/>
      <c r="M275" s="33"/>
      <c r="N275" s="30"/>
      <c r="O275" s="34"/>
      <c r="P275" s="35"/>
      <c r="Q275" s="34"/>
      <c r="R275" s="22"/>
      <c r="S275" s="22"/>
      <c r="T275" s="22"/>
      <c r="U275" s="22"/>
      <c r="V275" s="22"/>
      <c r="W275" s="26"/>
      <c r="X275" s="26"/>
      <c r="Y275" s="30"/>
      <c r="Z275" s="30"/>
      <c r="AA275" s="10"/>
      <c r="AB275" s="10"/>
      <c r="AC275" s="22"/>
      <c r="AD275" s="22"/>
      <c r="AE275" s="26"/>
      <c r="AF275" s="26"/>
      <c r="AG275" s="7"/>
      <c r="AH275" s="7"/>
      <c r="AI275" s="22"/>
      <c r="AJ275" s="22"/>
      <c r="AK275" s="26"/>
      <c r="AL275" s="26"/>
      <c r="AM275" s="7"/>
      <c r="AN275" s="7"/>
      <c r="AO275" s="22"/>
      <c r="AP275" s="22"/>
      <c r="AQ275" s="26"/>
      <c r="AR275" s="26"/>
      <c r="AS275" s="7"/>
      <c r="AT275" s="7"/>
    </row>
    <row r="276" spans="6:46" s="14" customFormat="1">
      <c r="F276" s="37"/>
      <c r="G276" s="31"/>
      <c r="H276" s="22"/>
      <c r="I276" s="22"/>
      <c r="J276" s="22"/>
      <c r="K276" s="22"/>
      <c r="L276" s="32"/>
      <c r="M276" s="33"/>
      <c r="N276" s="30"/>
      <c r="O276" s="34"/>
      <c r="P276" s="35"/>
      <c r="Q276" s="34"/>
      <c r="R276" s="22"/>
      <c r="S276" s="22"/>
      <c r="T276" s="22"/>
      <c r="U276" s="22"/>
      <c r="V276" s="22"/>
      <c r="W276" s="26"/>
      <c r="X276" s="26"/>
      <c r="Y276" s="30"/>
      <c r="Z276" s="30"/>
      <c r="AA276" s="10"/>
      <c r="AB276" s="10"/>
      <c r="AC276" s="22"/>
      <c r="AD276" s="22"/>
      <c r="AE276" s="26"/>
      <c r="AF276" s="26"/>
      <c r="AG276" s="7"/>
      <c r="AH276" s="7"/>
      <c r="AI276" s="22"/>
      <c r="AJ276" s="22"/>
      <c r="AK276" s="26"/>
      <c r="AL276" s="26"/>
      <c r="AM276" s="7"/>
      <c r="AN276" s="7"/>
      <c r="AO276" s="22"/>
      <c r="AP276" s="22"/>
      <c r="AQ276" s="26"/>
      <c r="AR276" s="26"/>
      <c r="AS276" s="7"/>
      <c r="AT276" s="7"/>
    </row>
    <row r="277" spans="6:46" s="14" customFormat="1">
      <c r="F277" s="37"/>
      <c r="G277" s="31"/>
      <c r="H277" s="22"/>
      <c r="I277" s="22"/>
      <c r="J277" s="22"/>
      <c r="K277" s="22"/>
      <c r="L277" s="32"/>
      <c r="M277" s="33"/>
      <c r="N277" s="30"/>
      <c r="O277" s="34"/>
      <c r="P277" s="35"/>
      <c r="Q277" s="34"/>
      <c r="R277" s="22"/>
      <c r="S277" s="22"/>
      <c r="T277" s="22"/>
      <c r="U277" s="22"/>
      <c r="V277" s="22"/>
      <c r="W277" s="26"/>
      <c r="X277" s="26"/>
      <c r="Y277" s="30"/>
      <c r="Z277" s="30"/>
      <c r="AA277" s="10"/>
      <c r="AB277" s="10"/>
      <c r="AC277" s="22"/>
      <c r="AD277" s="22"/>
      <c r="AE277" s="26"/>
      <c r="AF277" s="26"/>
      <c r="AG277" s="7"/>
      <c r="AH277" s="7"/>
      <c r="AI277" s="22"/>
      <c r="AJ277" s="22"/>
      <c r="AK277" s="26"/>
      <c r="AL277" s="26"/>
      <c r="AM277" s="7"/>
      <c r="AN277" s="7"/>
      <c r="AO277" s="22"/>
      <c r="AP277" s="22"/>
      <c r="AQ277" s="26"/>
      <c r="AR277" s="26"/>
      <c r="AS277" s="7"/>
      <c r="AT277" s="7"/>
    </row>
    <row r="278" spans="6:46" s="14" customFormat="1">
      <c r="F278" s="37"/>
      <c r="G278" s="31"/>
      <c r="H278" s="22"/>
      <c r="I278" s="22"/>
      <c r="J278" s="22"/>
      <c r="K278" s="22"/>
      <c r="L278" s="32"/>
      <c r="M278" s="33"/>
      <c r="N278" s="30"/>
      <c r="O278" s="34"/>
      <c r="P278" s="35"/>
      <c r="Q278" s="34"/>
      <c r="R278" s="22"/>
      <c r="S278" s="22"/>
      <c r="T278" s="22"/>
      <c r="U278" s="22"/>
      <c r="V278" s="22"/>
      <c r="W278" s="26"/>
      <c r="X278" s="26"/>
      <c r="Y278" s="30"/>
      <c r="Z278" s="30"/>
      <c r="AA278" s="10"/>
      <c r="AB278" s="10"/>
      <c r="AC278" s="22"/>
      <c r="AD278" s="22"/>
      <c r="AE278" s="26"/>
      <c r="AF278" s="26"/>
      <c r="AG278" s="7"/>
      <c r="AH278" s="7"/>
      <c r="AI278" s="22"/>
      <c r="AJ278" s="22"/>
      <c r="AK278" s="26"/>
      <c r="AL278" s="26"/>
      <c r="AM278" s="7"/>
      <c r="AN278" s="7"/>
      <c r="AO278" s="22"/>
      <c r="AP278" s="22"/>
      <c r="AQ278" s="26"/>
      <c r="AR278" s="26"/>
      <c r="AS278" s="7"/>
      <c r="AT278" s="7"/>
    </row>
    <row r="279" spans="6:46" s="14" customFormat="1">
      <c r="F279" s="37"/>
      <c r="G279" s="31"/>
      <c r="H279" s="22"/>
      <c r="I279" s="22"/>
      <c r="J279" s="22"/>
      <c r="K279" s="22"/>
      <c r="L279" s="32"/>
      <c r="M279" s="33"/>
      <c r="N279" s="30"/>
      <c r="O279" s="34"/>
      <c r="P279" s="35"/>
      <c r="Q279" s="34"/>
      <c r="R279" s="22"/>
      <c r="S279" s="22"/>
      <c r="T279" s="22"/>
      <c r="U279" s="22"/>
      <c r="V279" s="22"/>
      <c r="W279" s="26"/>
      <c r="X279" s="26"/>
      <c r="Y279" s="30"/>
      <c r="Z279" s="30"/>
      <c r="AA279" s="10"/>
      <c r="AB279" s="10"/>
      <c r="AC279" s="22"/>
      <c r="AD279" s="22"/>
      <c r="AE279" s="26"/>
      <c r="AF279" s="26"/>
      <c r="AG279" s="7"/>
      <c r="AH279" s="7"/>
      <c r="AI279" s="22"/>
      <c r="AJ279" s="22"/>
      <c r="AK279" s="26"/>
      <c r="AL279" s="26"/>
      <c r="AM279" s="7"/>
      <c r="AN279" s="7"/>
      <c r="AO279" s="22"/>
      <c r="AP279" s="22"/>
      <c r="AQ279" s="26"/>
      <c r="AR279" s="26"/>
      <c r="AS279" s="7"/>
      <c r="AT279" s="7"/>
    </row>
    <row r="280" spans="6:46" s="14" customFormat="1">
      <c r="F280" s="37"/>
      <c r="G280" s="31"/>
      <c r="H280" s="22"/>
      <c r="I280" s="22"/>
      <c r="J280" s="22"/>
      <c r="K280" s="22"/>
      <c r="L280" s="32"/>
      <c r="M280" s="33"/>
      <c r="N280" s="30"/>
      <c r="O280" s="34"/>
      <c r="P280" s="35"/>
      <c r="Q280" s="34"/>
      <c r="R280" s="22"/>
      <c r="S280" s="22"/>
      <c r="T280" s="22"/>
      <c r="U280" s="22"/>
      <c r="V280" s="22"/>
      <c r="W280" s="26"/>
      <c r="X280" s="26"/>
      <c r="Y280" s="30"/>
      <c r="Z280" s="30"/>
      <c r="AA280" s="10"/>
      <c r="AB280" s="10"/>
      <c r="AC280" s="22"/>
      <c r="AD280" s="22"/>
      <c r="AE280" s="26"/>
      <c r="AF280" s="26"/>
      <c r="AG280" s="7"/>
      <c r="AH280" s="7"/>
      <c r="AI280" s="22"/>
      <c r="AJ280" s="22"/>
      <c r="AK280" s="26"/>
      <c r="AL280" s="26"/>
      <c r="AM280" s="7"/>
      <c r="AN280" s="7"/>
      <c r="AO280" s="22"/>
      <c r="AP280" s="22"/>
      <c r="AQ280" s="26"/>
      <c r="AR280" s="26"/>
      <c r="AS280" s="7"/>
      <c r="AT280" s="7"/>
    </row>
    <row r="281" spans="6:46" s="14" customFormat="1">
      <c r="F281" s="37"/>
      <c r="G281" s="31"/>
      <c r="H281" s="22"/>
      <c r="I281" s="22"/>
      <c r="J281" s="22"/>
      <c r="K281" s="22"/>
      <c r="L281" s="32"/>
      <c r="M281" s="33"/>
      <c r="N281" s="30"/>
      <c r="O281" s="34"/>
      <c r="P281" s="35"/>
      <c r="Q281" s="34"/>
      <c r="R281" s="22"/>
      <c r="S281" s="22"/>
      <c r="T281" s="22"/>
      <c r="U281" s="22"/>
      <c r="V281" s="22"/>
      <c r="W281" s="26"/>
      <c r="X281" s="26"/>
      <c r="Y281" s="30"/>
      <c r="Z281" s="30"/>
      <c r="AA281" s="10"/>
      <c r="AB281" s="10"/>
      <c r="AC281" s="22"/>
      <c r="AD281" s="22"/>
      <c r="AE281" s="26"/>
      <c r="AF281" s="26"/>
      <c r="AG281" s="7"/>
      <c r="AH281" s="7"/>
      <c r="AI281" s="22"/>
      <c r="AJ281" s="22"/>
      <c r="AK281" s="26"/>
      <c r="AL281" s="26"/>
      <c r="AM281" s="7"/>
      <c r="AN281" s="7"/>
      <c r="AO281" s="22"/>
      <c r="AP281" s="22"/>
      <c r="AQ281" s="26"/>
      <c r="AR281" s="26"/>
      <c r="AS281" s="7"/>
      <c r="AT281" s="7"/>
    </row>
    <row r="282" spans="6:46" s="14" customFormat="1">
      <c r="F282" s="37"/>
      <c r="G282" s="31"/>
      <c r="H282" s="22"/>
      <c r="I282" s="22"/>
      <c r="J282" s="22"/>
      <c r="K282" s="22"/>
      <c r="L282" s="32"/>
      <c r="M282" s="33"/>
      <c r="N282" s="30"/>
      <c r="O282" s="34"/>
      <c r="P282" s="35"/>
      <c r="Q282" s="34"/>
      <c r="R282" s="22"/>
      <c r="S282" s="22"/>
      <c r="T282" s="22"/>
      <c r="U282" s="22"/>
      <c r="V282" s="22"/>
      <c r="W282" s="26"/>
      <c r="X282" s="26"/>
      <c r="Y282" s="30"/>
      <c r="Z282" s="30"/>
      <c r="AA282" s="10"/>
      <c r="AB282" s="10"/>
      <c r="AC282" s="22"/>
      <c r="AD282" s="22"/>
      <c r="AE282" s="26"/>
      <c r="AF282" s="26"/>
      <c r="AG282" s="7"/>
      <c r="AH282" s="7"/>
      <c r="AI282" s="22"/>
      <c r="AJ282" s="22"/>
      <c r="AK282" s="26"/>
      <c r="AL282" s="26"/>
      <c r="AM282" s="7"/>
      <c r="AN282" s="7"/>
      <c r="AO282" s="22"/>
      <c r="AP282" s="22"/>
      <c r="AQ282" s="26"/>
      <c r="AR282" s="26"/>
      <c r="AS282" s="7"/>
      <c r="AT282" s="7"/>
    </row>
    <row r="283" spans="6:46" s="14" customFormat="1">
      <c r="F283" s="37"/>
      <c r="G283" s="31"/>
      <c r="H283" s="22"/>
      <c r="I283" s="22"/>
      <c r="J283" s="22"/>
      <c r="K283" s="22"/>
      <c r="L283" s="32"/>
      <c r="M283" s="33"/>
      <c r="N283" s="30"/>
      <c r="O283" s="34"/>
      <c r="P283" s="35"/>
      <c r="Q283" s="34"/>
      <c r="R283" s="22"/>
      <c r="S283" s="22"/>
      <c r="T283" s="22"/>
      <c r="U283" s="22"/>
      <c r="V283" s="22"/>
      <c r="W283" s="26"/>
      <c r="X283" s="26"/>
      <c r="Y283" s="30"/>
      <c r="Z283" s="30"/>
      <c r="AA283" s="10"/>
      <c r="AB283" s="10"/>
      <c r="AC283" s="22"/>
      <c r="AD283" s="22"/>
      <c r="AE283" s="26"/>
      <c r="AF283" s="26"/>
      <c r="AG283" s="7"/>
      <c r="AH283" s="7"/>
      <c r="AI283" s="22"/>
      <c r="AJ283" s="22"/>
      <c r="AK283" s="26"/>
      <c r="AL283" s="26"/>
      <c r="AM283" s="7"/>
      <c r="AN283" s="7"/>
      <c r="AO283" s="22"/>
      <c r="AP283" s="22"/>
      <c r="AQ283" s="26"/>
      <c r="AR283" s="26"/>
      <c r="AS283" s="7"/>
      <c r="AT283" s="7"/>
    </row>
    <row r="284" spans="6:46" s="14" customFormat="1">
      <c r="F284" s="37"/>
      <c r="G284" s="31"/>
      <c r="H284" s="22"/>
      <c r="I284" s="22"/>
      <c r="J284" s="22"/>
      <c r="K284" s="22"/>
      <c r="L284" s="32"/>
      <c r="M284" s="33"/>
      <c r="N284" s="30"/>
      <c r="O284" s="34"/>
      <c r="P284" s="35"/>
      <c r="Q284" s="34"/>
      <c r="R284" s="22"/>
      <c r="S284" s="22"/>
      <c r="T284" s="22"/>
      <c r="U284" s="22"/>
      <c r="V284" s="22"/>
      <c r="W284" s="26"/>
      <c r="X284" s="26"/>
      <c r="Y284" s="30"/>
      <c r="Z284" s="30"/>
      <c r="AA284" s="10"/>
      <c r="AB284" s="10"/>
      <c r="AC284" s="22"/>
      <c r="AD284" s="22"/>
      <c r="AE284" s="26"/>
      <c r="AF284" s="26"/>
      <c r="AG284" s="7"/>
      <c r="AH284" s="7"/>
      <c r="AI284" s="22"/>
      <c r="AJ284" s="22"/>
      <c r="AK284" s="26"/>
      <c r="AL284" s="26"/>
      <c r="AM284" s="7"/>
      <c r="AN284" s="7"/>
      <c r="AO284" s="22"/>
      <c r="AP284" s="22"/>
      <c r="AQ284" s="26"/>
      <c r="AR284" s="26"/>
      <c r="AS284" s="7"/>
      <c r="AT284" s="7"/>
    </row>
    <row r="285" spans="6:46" s="14" customFormat="1">
      <c r="F285" s="37"/>
      <c r="G285" s="31"/>
      <c r="H285" s="22"/>
      <c r="I285" s="22"/>
      <c r="J285" s="22"/>
      <c r="K285" s="22"/>
      <c r="L285" s="32"/>
      <c r="M285" s="33"/>
      <c r="N285" s="30"/>
      <c r="O285" s="34"/>
      <c r="P285" s="35"/>
      <c r="Q285" s="34"/>
      <c r="R285" s="22"/>
      <c r="S285" s="22"/>
      <c r="T285" s="22"/>
      <c r="U285" s="22"/>
      <c r="V285" s="22"/>
      <c r="W285" s="26"/>
      <c r="X285" s="26"/>
      <c r="Y285" s="30"/>
      <c r="Z285" s="30"/>
      <c r="AA285" s="10"/>
      <c r="AB285" s="10"/>
      <c r="AC285" s="22"/>
      <c r="AD285" s="22"/>
      <c r="AE285" s="26"/>
      <c r="AF285" s="26"/>
      <c r="AG285" s="7"/>
      <c r="AH285" s="7"/>
      <c r="AI285" s="22"/>
      <c r="AJ285" s="22"/>
      <c r="AK285" s="26"/>
      <c r="AL285" s="26"/>
      <c r="AM285" s="7"/>
      <c r="AN285" s="7"/>
      <c r="AO285" s="22"/>
      <c r="AP285" s="22"/>
      <c r="AQ285" s="26"/>
      <c r="AR285" s="26"/>
      <c r="AS285" s="7"/>
      <c r="AT285" s="7"/>
    </row>
    <row r="286" spans="6:46" s="14" customFormat="1">
      <c r="F286" s="37"/>
      <c r="G286" s="31"/>
      <c r="H286" s="22"/>
      <c r="I286" s="22"/>
      <c r="J286" s="22"/>
      <c r="K286" s="22"/>
      <c r="L286" s="32"/>
      <c r="M286" s="33"/>
      <c r="N286" s="30"/>
      <c r="O286" s="34"/>
      <c r="P286" s="35"/>
      <c r="Q286" s="34"/>
      <c r="R286" s="22"/>
      <c r="S286" s="22"/>
      <c r="T286" s="22"/>
      <c r="U286" s="22"/>
      <c r="V286" s="22"/>
      <c r="W286" s="26"/>
      <c r="X286" s="26"/>
      <c r="Y286" s="30"/>
      <c r="Z286" s="30"/>
      <c r="AA286" s="10"/>
      <c r="AB286" s="10"/>
      <c r="AC286" s="22"/>
      <c r="AD286" s="22"/>
      <c r="AE286" s="26"/>
      <c r="AF286" s="26"/>
      <c r="AG286" s="7"/>
      <c r="AH286" s="7"/>
      <c r="AI286" s="22"/>
      <c r="AJ286" s="22"/>
      <c r="AK286" s="26"/>
      <c r="AL286" s="26"/>
      <c r="AM286" s="7"/>
      <c r="AN286" s="7"/>
      <c r="AO286" s="22"/>
      <c r="AP286" s="22"/>
      <c r="AQ286" s="26"/>
      <c r="AR286" s="26"/>
      <c r="AS286" s="7"/>
      <c r="AT286" s="7"/>
    </row>
    <row r="287" spans="6:46" s="14" customFormat="1">
      <c r="F287" s="37"/>
      <c r="G287" s="31"/>
      <c r="H287" s="22"/>
      <c r="I287" s="22"/>
      <c r="J287" s="22"/>
      <c r="K287" s="22"/>
      <c r="L287" s="32"/>
      <c r="M287" s="33"/>
      <c r="N287" s="30"/>
      <c r="O287" s="34"/>
      <c r="P287" s="35"/>
      <c r="Q287" s="34"/>
      <c r="R287" s="22"/>
      <c r="S287" s="22"/>
      <c r="T287" s="22"/>
      <c r="U287" s="22"/>
      <c r="V287" s="22"/>
      <c r="W287" s="26"/>
      <c r="X287" s="26"/>
      <c r="Y287" s="30"/>
      <c r="Z287" s="30"/>
      <c r="AA287" s="10"/>
      <c r="AB287" s="10"/>
      <c r="AC287" s="22"/>
      <c r="AD287" s="22"/>
      <c r="AE287" s="26"/>
      <c r="AF287" s="26"/>
      <c r="AG287" s="7"/>
      <c r="AH287" s="7"/>
      <c r="AI287" s="22"/>
      <c r="AJ287" s="22"/>
      <c r="AK287" s="26"/>
      <c r="AL287" s="26"/>
      <c r="AM287" s="7"/>
      <c r="AN287" s="7"/>
      <c r="AO287" s="22"/>
      <c r="AP287" s="22"/>
      <c r="AQ287" s="26"/>
      <c r="AR287" s="26"/>
      <c r="AS287" s="7"/>
      <c r="AT287" s="7"/>
    </row>
    <row r="288" spans="6:46" s="14" customFormat="1">
      <c r="F288" s="37"/>
      <c r="G288" s="31"/>
      <c r="H288" s="22"/>
      <c r="I288" s="22"/>
      <c r="J288" s="22"/>
      <c r="K288" s="22"/>
      <c r="L288" s="32"/>
      <c r="M288" s="33"/>
      <c r="N288" s="30"/>
      <c r="O288" s="34"/>
      <c r="P288" s="35"/>
      <c r="Q288" s="34"/>
      <c r="R288" s="22"/>
      <c r="S288" s="22"/>
      <c r="T288" s="22"/>
      <c r="U288" s="22"/>
      <c r="V288" s="22"/>
      <c r="W288" s="26"/>
      <c r="X288" s="26"/>
      <c r="Y288" s="30"/>
      <c r="Z288" s="30"/>
      <c r="AA288" s="10"/>
      <c r="AB288" s="10"/>
      <c r="AC288" s="22"/>
      <c r="AD288" s="22"/>
      <c r="AE288" s="26"/>
      <c r="AF288" s="26"/>
      <c r="AG288" s="7"/>
      <c r="AH288" s="7"/>
      <c r="AI288" s="22"/>
      <c r="AJ288" s="22"/>
      <c r="AK288" s="26"/>
      <c r="AL288" s="26"/>
      <c r="AM288" s="7"/>
      <c r="AN288" s="7"/>
      <c r="AO288" s="22"/>
      <c r="AP288" s="22"/>
      <c r="AQ288" s="26"/>
      <c r="AR288" s="26"/>
      <c r="AS288" s="7"/>
      <c r="AT288" s="7"/>
    </row>
    <row r="289" spans="6:46" s="14" customFormat="1">
      <c r="F289" s="37"/>
      <c r="G289" s="31"/>
      <c r="H289" s="22"/>
      <c r="I289" s="22"/>
      <c r="J289" s="22"/>
      <c r="K289" s="22"/>
      <c r="L289" s="32"/>
      <c r="M289" s="33"/>
      <c r="N289" s="30"/>
      <c r="O289" s="34"/>
      <c r="P289" s="35"/>
      <c r="Q289" s="34"/>
      <c r="R289" s="22"/>
      <c r="S289" s="22"/>
      <c r="T289" s="22"/>
      <c r="U289" s="22"/>
      <c r="V289" s="22"/>
      <c r="W289" s="26"/>
      <c r="X289" s="26"/>
      <c r="Y289" s="30"/>
      <c r="Z289" s="30"/>
      <c r="AA289" s="10"/>
      <c r="AB289" s="10"/>
      <c r="AC289" s="22"/>
      <c r="AD289" s="22"/>
      <c r="AE289" s="26"/>
      <c r="AF289" s="26"/>
      <c r="AG289" s="7"/>
      <c r="AH289" s="7"/>
      <c r="AI289" s="22"/>
      <c r="AJ289" s="22"/>
      <c r="AK289" s="26"/>
      <c r="AL289" s="26"/>
      <c r="AM289" s="7"/>
      <c r="AN289" s="7"/>
      <c r="AO289" s="22"/>
      <c r="AP289" s="22"/>
      <c r="AQ289" s="26"/>
      <c r="AR289" s="26"/>
      <c r="AS289" s="7"/>
      <c r="AT289" s="7"/>
    </row>
    <row r="290" spans="6:46" s="14" customFormat="1">
      <c r="F290" s="37"/>
      <c r="G290" s="31"/>
      <c r="H290" s="22"/>
      <c r="I290" s="22"/>
      <c r="J290" s="22"/>
      <c r="K290" s="22"/>
      <c r="L290" s="32"/>
      <c r="M290" s="33"/>
      <c r="N290" s="30"/>
      <c r="O290" s="34"/>
      <c r="P290" s="35"/>
      <c r="Q290" s="34"/>
      <c r="R290" s="22"/>
      <c r="S290" s="22"/>
      <c r="T290" s="22"/>
      <c r="U290" s="22"/>
      <c r="V290" s="22"/>
      <c r="W290" s="26"/>
      <c r="X290" s="26"/>
      <c r="Y290" s="30"/>
      <c r="Z290" s="30"/>
      <c r="AA290" s="10"/>
      <c r="AB290" s="10"/>
      <c r="AC290" s="22"/>
      <c r="AD290" s="22"/>
      <c r="AE290" s="26"/>
      <c r="AF290" s="26"/>
      <c r="AG290" s="7"/>
      <c r="AH290" s="7"/>
      <c r="AI290" s="22"/>
      <c r="AJ290" s="22"/>
      <c r="AK290" s="26"/>
      <c r="AL290" s="26"/>
      <c r="AM290" s="7"/>
      <c r="AN290" s="7"/>
      <c r="AO290" s="22"/>
      <c r="AP290" s="22"/>
      <c r="AQ290" s="26"/>
      <c r="AR290" s="26"/>
      <c r="AS290" s="7"/>
      <c r="AT290" s="7"/>
    </row>
    <row r="291" spans="6:46" s="14" customFormat="1">
      <c r="F291" s="37"/>
      <c r="G291" s="31"/>
      <c r="H291" s="22"/>
      <c r="I291" s="22"/>
      <c r="J291" s="22"/>
      <c r="K291" s="22"/>
      <c r="L291" s="32"/>
      <c r="M291" s="33"/>
      <c r="N291" s="30"/>
      <c r="O291" s="34"/>
      <c r="P291" s="35"/>
      <c r="Q291" s="34"/>
      <c r="R291" s="22"/>
      <c r="S291" s="22"/>
      <c r="T291" s="22"/>
      <c r="U291" s="22"/>
      <c r="V291" s="22"/>
      <c r="W291" s="26"/>
      <c r="X291" s="26"/>
      <c r="Y291" s="30"/>
      <c r="Z291" s="30"/>
      <c r="AA291" s="10"/>
      <c r="AB291" s="10"/>
      <c r="AC291" s="22"/>
      <c r="AD291" s="22"/>
      <c r="AE291" s="26"/>
      <c r="AF291" s="26"/>
      <c r="AG291" s="7"/>
      <c r="AH291" s="7"/>
      <c r="AI291" s="22"/>
      <c r="AJ291" s="22"/>
      <c r="AK291" s="26"/>
      <c r="AL291" s="26"/>
      <c r="AM291" s="7"/>
      <c r="AN291" s="7"/>
      <c r="AO291" s="22"/>
      <c r="AP291" s="22"/>
      <c r="AQ291" s="26"/>
      <c r="AR291" s="26"/>
      <c r="AS291" s="7"/>
      <c r="AT291" s="7"/>
    </row>
    <row r="292" spans="6:46" s="14" customFormat="1">
      <c r="F292" s="37"/>
      <c r="G292" s="31"/>
      <c r="H292" s="22"/>
      <c r="I292" s="22"/>
      <c r="J292" s="22"/>
      <c r="K292" s="22"/>
      <c r="L292" s="32"/>
      <c r="M292" s="33"/>
      <c r="N292" s="30"/>
      <c r="O292" s="34"/>
      <c r="P292" s="35"/>
      <c r="Q292" s="34"/>
      <c r="R292" s="22"/>
      <c r="S292" s="22"/>
      <c r="T292" s="22"/>
      <c r="U292" s="22"/>
      <c r="V292" s="22"/>
      <c r="W292" s="26"/>
      <c r="X292" s="26"/>
      <c r="Y292" s="30"/>
      <c r="Z292" s="30"/>
      <c r="AA292" s="10"/>
      <c r="AB292" s="10"/>
      <c r="AC292" s="22"/>
      <c r="AD292" s="22"/>
      <c r="AE292" s="26"/>
      <c r="AF292" s="26"/>
      <c r="AG292" s="7"/>
      <c r="AH292" s="7"/>
      <c r="AI292" s="22"/>
      <c r="AJ292" s="22"/>
      <c r="AK292" s="26"/>
      <c r="AL292" s="26"/>
      <c r="AM292" s="7"/>
      <c r="AN292" s="7"/>
      <c r="AO292" s="22"/>
      <c r="AP292" s="22"/>
      <c r="AQ292" s="26"/>
      <c r="AR292" s="26"/>
      <c r="AS292" s="7"/>
      <c r="AT292" s="7"/>
    </row>
    <row r="293" spans="6:46" s="14" customFormat="1">
      <c r="F293" s="37"/>
      <c r="G293" s="31"/>
      <c r="H293" s="22"/>
      <c r="I293" s="22"/>
      <c r="J293" s="22"/>
      <c r="K293" s="22"/>
      <c r="L293" s="32"/>
      <c r="M293" s="33"/>
      <c r="N293" s="30"/>
      <c r="O293" s="34"/>
      <c r="P293" s="35"/>
      <c r="Q293" s="34"/>
      <c r="R293" s="22"/>
      <c r="S293" s="22"/>
      <c r="T293" s="22"/>
      <c r="U293" s="22"/>
      <c r="V293" s="22"/>
      <c r="W293" s="26"/>
      <c r="X293" s="26"/>
      <c r="Y293" s="30"/>
      <c r="Z293" s="30"/>
      <c r="AA293" s="10"/>
      <c r="AB293" s="10"/>
      <c r="AC293" s="22"/>
      <c r="AD293" s="22"/>
      <c r="AE293" s="26"/>
      <c r="AF293" s="26"/>
      <c r="AG293" s="7"/>
      <c r="AH293" s="7"/>
      <c r="AI293" s="22"/>
      <c r="AJ293" s="22"/>
      <c r="AK293" s="26"/>
      <c r="AL293" s="26"/>
      <c r="AM293" s="7"/>
      <c r="AN293" s="7"/>
      <c r="AO293" s="22"/>
      <c r="AP293" s="22"/>
      <c r="AQ293" s="26"/>
      <c r="AR293" s="26"/>
      <c r="AS293" s="7"/>
      <c r="AT293" s="7"/>
    </row>
    <row r="294" spans="6:46" s="14" customFormat="1">
      <c r="F294" s="37"/>
      <c r="G294" s="31"/>
      <c r="H294" s="22"/>
      <c r="I294" s="22"/>
      <c r="J294" s="22"/>
      <c r="K294" s="22"/>
      <c r="L294" s="32"/>
      <c r="M294" s="33"/>
      <c r="N294" s="30"/>
      <c r="O294" s="34"/>
      <c r="P294" s="35"/>
      <c r="Q294" s="34"/>
      <c r="R294" s="22"/>
      <c r="S294" s="22"/>
      <c r="T294" s="22"/>
      <c r="U294" s="22"/>
      <c r="V294" s="22"/>
      <c r="W294" s="26"/>
      <c r="X294" s="26"/>
      <c r="Y294" s="30"/>
      <c r="Z294" s="30"/>
      <c r="AA294" s="10"/>
      <c r="AB294" s="10"/>
      <c r="AC294" s="22"/>
      <c r="AD294" s="22"/>
      <c r="AE294" s="26"/>
      <c r="AF294" s="26"/>
      <c r="AG294" s="7"/>
      <c r="AH294" s="7"/>
      <c r="AI294" s="22"/>
      <c r="AJ294" s="22"/>
      <c r="AK294" s="26"/>
      <c r="AL294" s="26"/>
      <c r="AM294" s="7"/>
      <c r="AN294" s="7"/>
      <c r="AO294" s="22"/>
      <c r="AP294" s="22"/>
      <c r="AQ294" s="26"/>
      <c r="AR294" s="26"/>
      <c r="AS294" s="7"/>
      <c r="AT294" s="7"/>
    </row>
    <row r="295" spans="6:46" s="14" customFormat="1">
      <c r="F295" s="37"/>
      <c r="G295" s="31"/>
      <c r="H295" s="22"/>
      <c r="I295" s="22"/>
      <c r="J295" s="22"/>
      <c r="K295" s="22"/>
      <c r="L295" s="32"/>
      <c r="M295" s="33"/>
      <c r="N295" s="30"/>
      <c r="O295" s="34"/>
      <c r="P295" s="35"/>
      <c r="Q295" s="34"/>
      <c r="R295" s="22"/>
      <c r="S295" s="22"/>
      <c r="T295" s="22"/>
      <c r="U295" s="22"/>
      <c r="V295" s="22"/>
      <c r="W295" s="26"/>
      <c r="X295" s="26"/>
      <c r="Y295" s="30"/>
      <c r="Z295" s="30"/>
      <c r="AA295" s="10"/>
      <c r="AB295" s="10"/>
      <c r="AC295" s="22"/>
      <c r="AD295" s="22"/>
      <c r="AE295" s="26"/>
      <c r="AF295" s="26"/>
      <c r="AG295" s="7"/>
      <c r="AH295" s="7"/>
      <c r="AI295" s="22"/>
      <c r="AJ295" s="22"/>
      <c r="AK295" s="26"/>
      <c r="AL295" s="26"/>
      <c r="AM295" s="7"/>
      <c r="AN295" s="7"/>
      <c r="AO295" s="22"/>
      <c r="AP295" s="22"/>
      <c r="AQ295" s="26"/>
      <c r="AR295" s="26"/>
      <c r="AS295" s="7"/>
      <c r="AT295" s="7"/>
    </row>
    <row r="296" spans="6:46" s="14" customFormat="1">
      <c r="F296" s="37"/>
      <c r="G296" s="31"/>
      <c r="H296" s="22"/>
      <c r="I296" s="22"/>
      <c r="J296" s="22"/>
      <c r="K296" s="22"/>
      <c r="L296" s="32"/>
      <c r="M296" s="33"/>
      <c r="N296" s="30"/>
      <c r="O296" s="34"/>
      <c r="P296" s="35"/>
      <c r="Q296" s="34"/>
      <c r="R296" s="22"/>
      <c r="S296" s="22"/>
      <c r="T296" s="22"/>
      <c r="U296" s="22"/>
      <c r="V296" s="22"/>
      <c r="W296" s="26"/>
      <c r="X296" s="26"/>
      <c r="Y296" s="30"/>
      <c r="Z296" s="30"/>
      <c r="AA296" s="10"/>
      <c r="AB296" s="10"/>
      <c r="AC296" s="22"/>
      <c r="AD296" s="22"/>
      <c r="AE296" s="26"/>
      <c r="AF296" s="26"/>
      <c r="AG296" s="7"/>
      <c r="AH296" s="7"/>
      <c r="AI296" s="22"/>
      <c r="AJ296" s="22"/>
      <c r="AK296" s="26"/>
      <c r="AL296" s="26"/>
      <c r="AM296" s="7"/>
      <c r="AN296" s="7"/>
      <c r="AO296" s="22"/>
      <c r="AP296" s="22"/>
      <c r="AQ296" s="26"/>
      <c r="AR296" s="26"/>
      <c r="AS296" s="7"/>
      <c r="AT296" s="7"/>
    </row>
    <row r="297" spans="6:46" s="14" customFormat="1">
      <c r="F297" s="37"/>
      <c r="G297" s="31"/>
      <c r="H297" s="22"/>
      <c r="I297" s="22"/>
      <c r="J297" s="22"/>
      <c r="K297" s="22"/>
      <c r="L297" s="32"/>
      <c r="M297" s="33"/>
      <c r="N297" s="30"/>
      <c r="O297" s="34"/>
      <c r="P297" s="35"/>
      <c r="Q297" s="34"/>
      <c r="R297" s="22"/>
      <c r="S297" s="22"/>
      <c r="T297" s="22"/>
      <c r="U297" s="22"/>
      <c r="V297" s="22"/>
      <c r="W297" s="26"/>
      <c r="X297" s="26"/>
      <c r="Y297" s="30"/>
      <c r="Z297" s="30"/>
      <c r="AA297" s="10"/>
      <c r="AB297" s="10"/>
      <c r="AC297" s="22"/>
      <c r="AD297" s="22"/>
      <c r="AE297" s="26"/>
      <c r="AF297" s="26"/>
      <c r="AG297" s="7"/>
      <c r="AH297" s="7"/>
      <c r="AI297" s="22"/>
      <c r="AJ297" s="22"/>
      <c r="AK297" s="26"/>
      <c r="AL297" s="26"/>
      <c r="AM297" s="7"/>
      <c r="AN297" s="7"/>
      <c r="AO297" s="22"/>
      <c r="AP297" s="22"/>
      <c r="AQ297" s="26"/>
      <c r="AR297" s="26"/>
      <c r="AS297" s="7"/>
      <c r="AT297" s="7"/>
    </row>
    <row r="298" spans="6:46" s="14" customFormat="1">
      <c r="F298" s="37"/>
      <c r="G298" s="31"/>
      <c r="H298" s="22"/>
      <c r="I298" s="22"/>
      <c r="J298" s="22"/>
      <c r="K298" s="22"/>
      <c r="L298" s="32"/>
      <c r="M298" s="33"/>
      <c r="N298" s="30"/>
      <c r="O298" s="34"/>
      <c r="P298" s="35"/>
      <c r="Q298" s="34"/>
      <c r="R298" s="22"/>
      <c r="S298" s="22"/>
      <c r="T298" s="22"/>
      <c r="U298" s="22"/>
      <c r="V298" s="22"/>
      <c r="W298" s="26"/>
      <c r="X298" s="26"/>
      <c r="Y298" s="30"/>
      <c r="Z298" s="30"/>
      <c r="AA298" s="10"/>
      <c r="AB298" s="10"/>
      <c r="AC298" s="22"/>
      <c r="AD298" s="22"/>
      <c r="AE298" s="26"/>
      <c r="AF298" s="26"/>
      <c r="AG298" s="7"/>
      <c r="AH298" s="7"/>
      <c r="AI298" s="22"/>
      <c r="AJ298" s="22"/>
      <c r="AK298" s="26"/>
      <c r="AL298" s="26"/>
      <c r="AM298" s="7"/>
      <c r="AN298" s="7"/>
      <c r="AO298" s="22"/>
      <c r="AP298" s="22"/>
      <c r="AQ298" s="26"/>
      <c r="AR298" s="26"/>
      <c r="AS298" s="7"/>
      <c r="AT298" s="7"/>
    </row>
    <row r="299" spans="6:46" s="14" customFormat="1">
      <c r="F299" s="37"/>
      <c r="G299" s="31"/>
      <c r="H299" s="22"/>
      <c r="I299" s="22"/>
      <c r="J299" s="22"/>
      <c r="K299" s="22"/>
      <c r="L299" s="32"/>
      <c r="M299" s="33"/>
      <c r="N299" s="30"/>
      <c r="O299" s="34"/>
      <c r="P299" s="35"/>
      <c r="Q299" s="34"/>
      <c r="R299" s="22"/>
      <c r="S299" s="22"/>
      <c r="T299" s="22"/>
      <c r="U299" s="22"/>
      <c r="V299" s="22"/>
      <c r="W299" s="26"/>
      <c r="X299" s="26"/>
      <c r="Y299" s="30"/>
      <c r="Z299" s="30"/>
      <c r="AA299" s="10"/>
      <c r="AB299" s="10"/>
      <c r="AC299" s="22"/>
      <c r="AD299" s="22"/>
      <c r="AE299" s="26"/>
      <c r="AF299" s="26"/>
      <c r="AG299" s="7"/>
      <c r="AH299" s="7"/>
      <c r="AI299" s="22"/>
      <c r="AJ299" s="22"/>
      <c r="AK299" s="26"/>
      <c r="AL299" s="26"/>
      <c r="AM299" s="7"/>
      <c r="AN299" s="7"/>
      <c r="AO299" s="22"/>
      <c r="AP299" s="22"/>
      <c r="AQ299" s="26"/>
      <c r="AR299" s="26"/>
      <c r="AS299" s="7"/>
      <c r="AT299" s="7"/>
    </row>
    <row r="300" spans="6:46" s="14" customFormat="1">
      <c r="F300" s="37"/>
      <c r="G300" s="31"/>
      <c r="H300" s="22"/>
      <c r="I300" s="22"/>
      <c r="J300" s="22"/>
      <c r="K300" s="22"/>
      <c r="L300" s="32"/>
      <c r="M300" s="33"/>
      <c r="N300" s="30"/>
      <c r="O300" s="34"/>
      <c r="P300" s="35"/>
      <c r="Q300" s="34"/>
      <c r="R300" s="22"/>
      <c r="S300" s="22"/>
      <c r="T300" s="22"/>
      <c r="U300" s="22"/>
      <c r="V300" s="22"/>
      <c r="W300" s="26"/>
      <c r="X300" s="26"/>
      <c r="Y300" s="30"/>
      <c r="Z300" s="30"/>
      <c r="AA300" s="10"/>
      <c r="AB300" s="10"/>
      <c r="AC300" s="22"/>
      <c r="AD300" s="22"/>
      <c r="AE300" s="26"/>
      <c r="AF300" s="26"/>
      <c r="AG300" s="7"/>
      <c r="AH300" s="7"/>
      <c r="AI300" s="22"/>
      <c r="AJ300" s="22"/>
      <c r="AK300" s="26"/>
      <c r="AL300" s="26"/>
      <c r="AM300" s="7"/>
      <c r="AN300" s="7"/>
      <c r="AO300" s="22"/>
      <c r="AP300" s="22"/>
      <c r="AQ300" s="26"/>
      <c r="AR300" s="26"/>
      <c r="AS300" s="7"/>
      <c r="AT300" s="7"/>
    </row>
    <row r="301" spans="6:46" s="14" customFormat="1">
      <c r="F301" s="37"/>
      <c r="G301" s="31"/>
      <c r="H301" s="22"/>
      <c r="I301" s="22"/>
      <c r="J301" s="22"/>
      <c r="K301" s="22"/>
      <c r="L301" s="32"/>
      <c r="M301" s="33"/>
      <c r="N301" s="30"/>
      <c r="O301" s="34"/>
      <c r="P301" s="35"/>
      <c r="Q301" s="34"/>
      <c r="R301" s="22"/>
      <c r="S301" s="22"/>
      <c r="T301" s="22"/>
      <c r="U301" s="22"/>
      <c r="V301" s="22"/>
      <c r="W301" s="26"/>
      <c r="X301" s="26"/>
      <c r="Y301" s="30"/>
      <c r="Z301" s="30"/>
      <c r="AA301" s="10"/>
      <c r="AB301" s="10"/>
      <c r="AC301" s="22"/>
      <c r="AD301" s="22"/>
      <c r="AE301" s="26"/>
      <c r="AF301" s="26"/>
      <c r="AG301" s="7"/>
      <c r="AH301" s="7"/>
      <c r="AI301" s="22"/>
      <c r="AJ301" s="22"/>
      <c r="AK301" s="26"/>
      <c r="AL301" s="26"/>
      <c r="AM301" s="7"/>
      <c r="AN301" s="7"/>
      <c r="AO301" s="22"/>
      <c r="AP301" s="22"/>
      <c r="AQ301" s="26"/>
      <c r="AR301" s="26"/>
      <c r="AS301" s="7"/>
      <c r="AT301" s="7"/>
    </row>
    <row r="302" spans="6:46" s="14" customFormat="1">
      <c r="F302" s="37"/>
      <c r="G302" s="31"/>
      <c r="H302" s="22"/>
      <c r="I302" s="22"/>
      <c r="J302" s="22"/>
      <c r="K302" s="22"/>
      <c r="L302" s="32"/>
      <c r="M302" s="33"/>
      <c r="N302" s="30"/>
      <c r="O302" s="34"/>
      <c r="P302" s="35"/>
      <c r="Q302" s="34"/>
      <c r="R302" s="22"/>
      <c r="S302" s="22"/>
      <c r="T302" s="22"/>
      <c r="U302" s="22"/>
      <c r="V302" s="22"/>
      <c r="W302" s="26"/>
      <c r="X302" s="26"/>
      <c r="Y302" s="30"/>
      <c r="Z302" s="30"/>
      <c r="AA302" s="10"/>
      <c r="AB302" s="10"/>
      <c r="AC302" s="22"/>
      <c r="AD302" s="22"/>
      <c r="AE302" s="26"/>
      <c r="AF302" s="26"/>
      <c r="AG302" s="7"/>
      <c r="AH302" s="7"/>
      <c r="AI302" s="22"/>
      <c r="AJ302" s="22"/>
      <c r="AK302" s="26"/>
      <c r="AL302" s="26"/>
      <c r="AM302" s="7"/>
      <c r="AN302" s="7"/>
      <c r="AO302" s="22"/>
      <c r="AP302" s="22"/>
      <c r="AQ302" s="26"/>
      <c r="AR302" s="26"/>
      <c r="AS302" s="7"/>
      <c r="AT302" s="7"/>
    </row>
    <row r="303" spans="6:46" s="14" customFormat="1">
      <c r="F303" s="37"/>
      <c r="G303" s="31"/>
      <c r="H303" s="22"/>
      <c r="I303" s="22"/>
      <c r="J303" s="22"/>
      <c r="K303" s="22"/>
      <c r="L303" s="32"/>
      <c r="M303" s="33"/>
      <c r="N303" s="30"/>
      <c r="O303" s="34"/>
      <c r="P303" s="35"/>
      <c r="Q303" s="34"/>
      <c r="R303" s="22"/>
      <c r="S303" s="22"/>
      <c r="T303" s="22"/>
      <c r="U303" s="22"/>
      <c r="V303" s="22"/>
      <c r="W303" s="26"/>
      <c r="X303" s="26"/>
      <c r="Y303" s="30"/>
      <c r="Z303" s="30"/>
      <c r="AA303" s="10"/>
      <c r="AB303" s="10"/>
      <c r="AC303" s="22"/>
      <c r="AD303" s="22"/>
      <c r="AE303" s="26"/>
      <c r="AF303" s="26"/>
      <c r="AG303" s="7"/>
      <c r="AH303" s="7"/>
      <c r="AI303" s="22"/>
      <c r="AJ303" s="22"/>
      <c r="AK303" s="26"/>
      <c r="AL303" s="26"/>
      <c r="AM303" s="7"/>
      <c r="AN303" s="7"/>
      <c r="AO303" s="22"/>
      <c r="AP303" s="22"/>
      <c r="AQ303" s="26"/>
      <c r="AR303" s="26"/>
      <c r="AS303" s="7"/>
      <c r="AT303" s="7"/>
    </row>
    <row r="304" spans="6:46" s="14" customFormat="1">
      <c r="F304" s="37"/>
      <c r="G304" s="31"/>
      <c r="H304" s="22"/>
      <c r="I304" s="22"/>
      <c r="J304" s="22"/>
      <c r="K304" s="22"/>
      <c r="L304" s="32"/>
      <c r="M304" s="33"/>
      <c r="N304" s="30"/>
      <c r="O304" s="34"/>
      <c r="P304" s="35"/>
      <c r="Q304" s="34"/>
      <c r="R304" s="22"/>
      <c r="S304" s="22"/>
      <c r="T304" s="22"/>
      <c r="U304" s="22"/>
      <c r="V304" s="22"/>
      <c r="W304" s="26"/>
      <c r="X304" s="26"/>
      <c r="Y304" s="30"/>
      <c r="Z304" s="30"/>
      <c r="AA304" s="10"/>
      <c r="AB304" s="10"/>
      <c r="AC304" s="22"/>
      <c r="AD304" s="22"/>
      <c r="AE304" s="26"/>
      <c r="AF304" s="26"/>
      <c r="AG304" s="7"/>
      <c r="AH304" s="7"/>
      <c r="AI304" s="22"/>
      <c r="AJ304" s="22"/>
      <c r="AK304" s="26"/>
      <c r="AL304" s="26"/>
      <c r="AM304" s="7"/>
      <c r="AN304" s="7"/>
      <c r="AO304" s="22"/>
      <c r="AP304" s="22"/>
      <c r="AQ304" s="26"/>
      <c r="AR304" s="26"/>
      <c r="AS304" s="7"/>
      <c r="AT304" s="7"/>
    </row>
    <row r="305" spans="6:46" s="14" customFormat="1">
      <c r="F305" s="37"/>
      <c r="G305" s="31"/>
      <c r="H305" s="22"/>
      <c r="I305" s="22"/>
      <c r="J305" s="22"/>
      <c r="K305" s="22"/>
      <c r="L305" s="32"/>
      <c r="M305" s="33"/>
      <c r="N305" s="30"/>
      <c r="O305" s="34"/>
      <c r="P305" s="35"/>
      <c r="Q305" s="34"/>
      <c r="R305" s="22"/>
      <c r="S305" s="22"/>
      <c r="T305" s="22"/>
      <c r="U305" s="22"/>
      <c r="V305" s="22"/>
      <c r="W305" s="26"/>
      <c r="X305" s="26"/>
      <c r="Y305" s="30"/>
      <c r="Z305" s="30"/>
      <c r="AA305" s="10"/>
      <c r="AB305" s="10"/>
      <c r="AC305" s="22"/>
      <c r="AD305" s="22"/>
      <c r="AE305" s="26"/>
      <c r="AF305" s="26"/>
      <c r="AG305" s="7"/>
      <c r="AH305" s="7"/>
      <c r="AI305" s="22"/>
      <c r="AJ305" s="22"/>
      <c r="AK305" s="26"/>
      <c r="AL305" s="26"/>
      <c r="AM305" s="7"/>
      <c r="AN305" s="7"/>
      <c r="AO305" s="22"/>
      <c r="AP305" s="22"/>
      <c r="AQ305" s="26"/>
      <c r="AR305" s="26"/>
      <c r="AS305" s="7"/>
      <c r="AT305" s="7"/>
    </row>
    <row r="306" spans="6:46" s="14" customFormat="1">
      <c r="F306" s="37"/>
      <c r="G306" s="31"/>
      <c r="H306" s="22"/>
      <c r="I306" s="22"/>
      <c r="J306" s="22"/>
      <c r="K306" s="22"/>
      <c r="L306" s="32"/>
      <c r="M306" s="33"/>
      <c r="N306" s="30"/>
      <c r="O306" s="34"/>
      <c r="P306" s="35"/>
      <c r="Q306" s="34"/>
      <c r="R306" s="22"/>
      <c r="S306" s="22"/>
      <c r="T306" s="22"/>
      <c r="U306" s="22"/>
      <c r="V306" s="22"/>
      <c r="W306" s="26"/>
      <c r="X306" s="26"/>
      <c r="Y306" s="30"/>
      <c r="Z306" s="30"/>
      <c r="AA306" s="10"/>
      <c r="AB306" s="10"/>
      <c r="AC306" s="22"/>
      <c r="AD306" s="22"/>
      <c r="AE306" s="26"/>
      <c r="AF306" s="26"/>
      <c r="AG306" s="7"/>
      <c r="AH306" s="7"/>
      <c r="AI306" s="22"/>
      <c r="AJ306" s="22"/>
      <c r="AK306" s="26"/>
      <c r="AL306" s="26"/>
      <c r="AM306" s="7"/>
      <c r="AN306" s="7"/>
      <c r="AO306" s="22"/>
      <c r="AP306" s="22"/>
      <c r="AQ306" s="26"/>
      <c r="AR306" s="26"/>
      <c r="AS306" s="7"/>
      <c r="AT306" s="7"/>
    </row>
    <row r="307" spans="6:46" s="14" customFormat="1">
      <c r="F307" s="37"/>
      <c r="G307" s="31"/>
      <c r="H307" s="22"/>
      <c r="I307" s="22"/>
      <c r="J307" s="22"/>
      <c r="K307" s="22"/>
      <c r="L307" s="32"/>
      <c r="M307" s="33"/>
      <c r="N307" s="30"/>
      <c r="O307" s="34"/>
      <c r="P307" s="35"/>
      <c r="Q307" s="34"/>
      <c r="R307" s="22"/>
      <c r="S307" s="22"/>
      <c r="T307" s="22"/>
      <c r="U307" s="22"/>
      <c r="V307" s="22"/>
      <c r="W307" s="26"/>
      <c r="X307" s="26"/>
      <c r="Y307" s="30"/>
      <c r="Z307" s="30"/>
      <c r="AA307" s="10"/>
      <c r="AB307" s="10"/>
      <c r="AC307" s="22"/>
      <c r="AD307" s="22"/>
      <c r="AE307" s="26"/>
      <c r="AF307" s="26"/>
      <c r="AG307" s="7"/>
      <c r="AH307" s="7"/>
      <c r="AI307" s="22"/>
      <c r="AJ307" s="22"/>
      <c r="AK307" s="26"/>
      <c r="AL307" s="26"/>
      <c r="AM307" s="7"/>
      <c r="AN307" s="7"/>
      <c r="AO307" s="22"/>
      <c r="AP307" s="22"/>
      <c r="AQ307" s="26"/>
      <c r="AR307" s="26"/>
      <c r="AS307" s="7"/>
      <c r="AT307" s="7"/>
    </row>
    <row r="308" spans="6:46" s="14" customFormat="1">
      <c r="F308" s="37"/>
      <c r="G308" s="31"/>
      <c r="H308" s="22"/>
      <c r="I308" s="22"/>
      <c r="J308" s="22"/>
      <c r="K308" s="22"/>
      <c r="L308" s="32"/>
      <c r="M308" s="33"/>
      <c r="N308" s="30"/>
      <c r="O308" s="34"/>
      <c r="P308" s="35"/>
      <c r="Q308" s="34"/>
      <c r="R308" s="22"/>
      <c r="S308" s="22"/>
      <c r="T308" s="22"/>
      <c r="U308" s="22"/>
      <c r="V308" s="22"/>
      <c r="W308" s="26"/>
      <c r="X308" s="26"/>
      <c r="Y308" s="30"/>
      <c r="Z308" s="30"/>
      <c r="AA308" s="10"/>
      <c r="AB308" s="10"/>
      <c r="AC308" s="22"/>
      <c r="AD308" s="22"/>
      <c r="AE308" s="26"/>
      <c r="AF308" s="26"/>
      <c r="AG308" s="7"/>
      <c r="AH308" s="7"/>
      <c r="AI308" s="22"/>
      <c r="AJ308" s="22"/>
      <c r="AK308" s="26"/>
      <c r="AL308" s="26"/>
      <c r="AM308" s="7"/>
      <c r="AN308" s="7"/>
      <c r="AO308" s="22"/>
      <c r="AP308" s="22"/>
      <c r="AQ308" s="26"/>
      <c r="AR308" s="26"/>
      <c r="AS308" s="7"/>
      <c r="AT308" s="7"/>
    </row>
    <row r="309" spans="6:46" s="14" customFormat="1">
      <c r="F309" s="37"/>
      <c r="G309" s="31"/>
      <c r="H309" s="22"/>
      <c r="I309" s="22"/>
      <c r="J309" s="22"/>
      <c r="K309" s="22"/>
      <c r="L309" s="32"/>
      <c r="M309" s="33"/>
      <c r="N309" s="30"/>
      <c r="O309" s="34"/>
      <c r="P309" s="35"/>
      <c r="Q309" s="34"/>
      <c r="R309" s="22"/>
      <c r="S309" s="22"/>
      <c r="T309" s="22"/>
      <c r="U309" s="22"/>
      <c r="V309" s="22"/>
      <c r="W309" s="26"/>
      <c r="X309" s="26"/>
      <c r="Y309" s="30"/>
      <c r="Z309" s="30"/>
      <c r="AA309" s="10"/>
      <c r="AB309" s="10"/>
      <c r="AC309" s="22"/>
      <c r="AD309" s="22"/>
      <c r="AE309" s="26"/>
      <c r="AF309" s="26"/>
      <c r="AG309" s="7"/>
      <c r="AH309" s="7"/>
      <c r="AI309" s="22"/>
      <c r="AJ309" s="22"/>
      <c r="AK309" s="26"/>
      <c r="AL309" s="26"/>
      <c r="AM309" s="7"/>
      <c r="AN309" s="7"/>
      <c r="AO309" s="22"/>
      <c r="AP309" s="22"/>
      <c r="AQ309" s="26"/>
      <c r="AR309" s="26"/>
      <c r="AS309" s="7"/>
      <c r="AT309" s="7"/>
    </row>
    <row r="310" spans="6:46" s="14" customFormat="1">
      <c r="F310" s="37"/>
      <c r="G310" s="31"/>
      <c r="H310" s="22"/>
      <c r="I310" s="22"/>
      <c r="J310" s="22"/>
      <c r="K310" s="22"/>
      <c r="L310" s="32"/>
      <c r="M310" s="33"/>
      <c r="N310" s="30"/>
      <c r="O310" s="34"/>
      <c r="P310" s="35"/>
      <c r="Q310" s="34"/>
      <c r="R310" s="22"/>
      <c r="S310" s="22"/>
      <c r="T310" s="22"/>
      <c r="U310" s="22"/>
      <c r="V310" s="22"/>
      <c r="W310" s="26"/>
      <c r="X310" s="26"/>
      <c r="Y310" s="30"/>
      <c r="Z310" s="30"/>
      <c r="AA310" s="10"/>
      <c r="AB310" s="10"/>
      <c r="AC310" s="22"/>
      <c r="AD310" s="22"/>
      <c r="AE310" s="26"/>
      <c r="AF310" s="26"/>
      <c r="AG310" s="7"/>
      <c r="AH310" s="7"/>
      <c r="AI310" s="22"/>
      <c r="AJ310" s="22"/>
      <c r="AK310" s="26"/>
      <c r="AL310" s="26"/>
      <c r="AM310" s="7"/>
      <c r="AN310" s="7"/>
      <c r="AO310" s="22"/>
      <c r="AP310" s="22"/>
      <c r="AQ310" s="26"/>
      <c r="AR310" s="26"/>
      <c r="AS310" s="7"/>
      <c r="AT310" s="7"/>
    </row>
    <row r="311" spans="6:46" s="14" customFormat="1">
      <c r="F311" s="37"/>
      <c r="G311" s="31"/>
      <c r="H311" s="22"/>
      <c r="I311" s="22"/>
      <c r="J311" s="22"/>
      <c r="K311" s="22"/>
      <c r="L311" s="32"/>
      <c r="M311" s="33"/>
      <c r="N311" s="30"/>
      <c r="O311" s="34"/>
      <c r="P311" s="35"/>
      <c r="Q311" s="34"/>
      <c r="R311" s="22"/>
      <c r="S311" s="22"/>
      <c r="T311" s="22"/>
      <c r="U311" s="22"/>
      <c r="V311" s="22"/>
      <c r="W311" s="26"/>
      <c r="X311" s="26"/>
      <c r="Y311" s="30"/>
      <c r="Z311" s="30"/>
      <c r="AA311" s="10"/>
      <c r="AB311" s="10"/>
      <c r="AC311" s="22"/>
      <c r="AD311" s="22"/>
      <c r="AE311" s="26"/>
      <c r="AF311" s="26"/>
      <c r="AG311" s="7"/>
      <c r="AH311" s="7"/>
      <c r="AI311" s="22"/>
      <c r="AJ311" s="22"/>
      <c r="AK311" s="26"/>
      <c r="AL311" s="26"/>
      <c r="AM311" s="7"/>
      <c r="AN311" s="7"/>
      <c r="AO311" s="22"/>
      <c r="AP311" s="22"/>
      <c r="AQ311" s="26"/>
      <c r="AR311" s="26"/>
      <c r="AS311" s="7"/>
      <c r="AT311" s="7"/>
    </row>
    <row r="312" spans="6:46" s="14" customFormat="1">
      <c r="F312" s="37"/>
      <c r="G312" s="31"/>
      <c r="H312" s="22"/>
      <c r="I312" s="22"/>
      <c r="J312" s="22"/>
      <c r="K312" s="22"/>
      <c r="L312" s="32"/>
      <c r="M312" s="33"/>
      <c r="N312" s="30"/>
      <c r="O312" s="34"/>
      <c r="P312" s="35"/>
      <c r="Q312" s="34"/>
      <c r="R312" s="22"/>
      <c r="S312" s="22"/>
      <c r="T312" s="22"/>
      <c r="U312" s="22"/>
      <c r="V312" s="22"/>
      <c r="W312" s="26"/>
      <c r="X312" s="26"/>
      <c r="Y312" s="30"/>
      <c r="Z312" s="30"/>
      <c r="AA312" s="10"/>
      <c r="AB312" s="10"/>
      <c r="AC312" s="22"/>
      <c r="AD312" s="22"/>
      <c r="AE312" s="26"/>
      <c r="AF312" s="26"/>
      <c r="AG312" s="7"/>
      <c r="AH312" s="7"/>
      <c r="AI312" s="22"/>
      <c r="AJ312" s="22"/>
      <c r="AK312" s="26"/>
      <c r="AL312" s="26"/>
      <c r="AM312" s="7"/>
      <c r="AN312" s="7"/>
      <c r="AO312" s="22"/>
      <c r="AP312" s="22"/>
      <c r="AQ312" s="26"/>
      <c r="AR312" s="26"/>
      <c r="AS312" s="7"/>
      <c r="AT312" s="7"/>
    </row>
    <row r="313" spans="6:46" s="14" customFormat="1">
      <c r="F313" s="37"/>
      <c r="G313" s="31"/>
      <c r="H313" s="22"/>
      <c r="I313" s="22"/>
      <c r="J313" s="22"/>
      <c r="K313" s="22"/>
      <c r="L313" s="32"/>
      <c r="M313" s="33"/>
      <c r="N313" s="30"/>
      <c r="O313" s="34"/>
      <c r="P313" s="35"/>
      <c r="Q313" s="34"/>
      <c r="R313" s="22"/>
      <c r="S313" s="22"/>
      <c r="T313" s="22"/>
      <c r="U313" s="22"/>
      <c r="V313" s="22"/>
      <c r="W313" s="26"/>
      <c r="X313" s="26"/>
      <c r="Y313" s="30"/>
      <c r="Z313" s="30"/>
      <c r="AA313" s="10"/>
      <c r="AB313" s="10"/>
      <c r="AC313" s="22"/>
      <c r="AD313" s="22"/>
      <c r="AE313" s="26"/>
      <c r="AF313" s="26"/>
      <c r="AG313" s="7"/>
      <c r="AH313" s="7"/>
      <c r="AI313" s="22"/>
      <c r="AJ313" s="22"/>
      <c r="AK313" s="26"/>
      <c r="AL313" s="26"/>
      <c r="AM313" s="7"/>
      <c r="AN313" s="7"/>
      <c r="AO313" s="22"/>
      <c r="AP313" s="22"/>
      <c r="AQ313" s="26"/>
      <c r="AR313" s="26"/>
      <c r="AS313" s="7"/>
      <c r="AT313" s="7"/>
    </row>
    <row r="314" spans="6:46" s="14" customFormat="1">
      <c r="F314" s="37"/>
      <c r="G314" s="31"/>
      <c r="H314" s="22"/>
      <c r="I314" s="22"/>
      <c r="J314" s="22"/>
      <c r="K314" s="22"/>
      <c r="L314" s="32"/>
      <c r="M314" s="33"/>
      <c r="N314" s="30"/>
      <c r="O314" s="34"/>
      <c r="P314" s="35"/>
      <c r="Q314" s="34"/>
      <c r="R314" s="22"/>
      <c r="S314" s="22"/>
      <c r="T314" s="22"/>
      <c r="U314" s="22"/>
      <c r="V314" s="22"/>
      <c r="W314" s="26"/>
      <c r="X314" s="26"/>
      <c r="Y314" s="30"/>
      <c r="Z314" s="30"/>
      <c r="AA314" s="10"/>
      <c r="AB314" s="10"/>
      <c r="AC314" s="22"/>
      <c r="AD314" s="22"/>
      <c r="AE314" s="26"/>
      <c r="AF314" s="26"/>
      <c r="AG314" s="7"/>
      <c r="AH314" s="7"/>
      <c r="AI314" s="22"/>
      <c r="AJ314" s="22"/>
      <c r="AK314" s="26"/>
      <c r="AL314" s="26"/>
      <c r="AM314" s="7"/>
      <c r="AN314" s="7"/>
      <c r="AO314" s="22"/>
      <c r="AP314" s="22"/>
      <c r="AQ314" s="26"/>
      <c r="AR314" s="26"/>
      <c r="AS314" s="7"/>
      <c r="AT314" s="7"/>
    </row>
    <row r="315" spans="6:46" s="14" customFormat="1">
      <c r="F315" s="37"/>
      <c r="G315" s="31"/>
      <c r="H315" s="22"/>
      <c r="I315" s="22"/>
      <c r="J315" s="22"/>
      <c r="K315" s="22"/>
      <c r="L315" s="32"/>
      <c r="M315" s="33"/>
      <c r="N315" s="30"/>
      <c r="O315" s="34"/>
      <c r="P315" s="35"/>
      <c r="Q315" s="34"/>
      <c r="R315" s="22"/>
      <c r="S315" s="22"/>
      <c r="T315" s="22"/>
      <c r="U315" s="22"/>
      <c r="V315" s="22"/>
      <c r="W315" s="26"/>
      <c r="X315" s="26"/>
      <c r="Y315" s="30"/>
      <c r="Z315" s="30"/>
      <c r="AA315" s="10"/>
      <c r="AB315" s="10"/>
      <c r="AC315" s="22"/>
      <c r="AD315" s="22"/>
      <c r="AE315" s="26"/>
      <c r="AF315" s="26"/>
      <c r="AG315" s="7"/>
      <c r="AH315" s="7"/>
      <c r="AI315" s="22"/>
      <c r="AJ315" s="22"/>
      <c r="AK315" s="26"/>
      <c r="AL315" s="26"/>
      <c r="AM315" s="7"/>
      <c r="AN315" s="7"/>
      <c r="AO315" s="22"/>
      <c r="AP315" s="22"/>
      <c r="AQ315" s="26"/>
      <c r="AR315" s="26"/>
      <c r="AS315" s="7"/>
      <c r="AT315" s="7"/>
    </row>
    <row r="316" spans="6:46" s="14" customFormat="1">
      <c r="F316" s="37"/>
      <c r="G316" s="31"/>
      <c r="H316" s="22"/>
      <c r="I316" s="22"/>
      <c r="J316" s="22"/>
      <c r="K316" s="22"/>
      <c r="L316" s="32"/>
      <c r="M316" s="33"/>
      <c r="N316" s="30"/>
      <c r="O316" s="34"/>
      <c r="P316" s="35"/>
      <c r="Q316" s="34"/>
      <c r="R316" s="22"/>
      <c r="S316" s="22"/>
      <c r="T316" s="22"/>
      <c r="U316" s="22"/>
      <c r="V316" s="22"/>
      <c r="W316" s="26"/>
      <c r="X316" s="26"/>
      <c r="Y316" s="30"/>
      <c r="Z316" s="30"/>
      <c r="AA316" s="10"/>
      <c r="AB316" s="10"/>
      <c r="AC316" s="22"/>
      <c r="AD316" s="22"/>
      <c r="AE316" s="26"/>
      <c r="AF316" s="26"/>
      <c r="AG316" s="7"/>
      <c r="AH316" s="7"/>
      <c r="AI316" s="22"/>
      <c r="AJ316" s="22"/>
      <c r="AK316" s="26"/>
      <c r="AL316" s="26"/>
      <c r="AM316" s="7"/>
      <c r="AN316" s="7"/>
      <c r="AO316" s="22"/>
      <c r="AP316" s="22"/>
      <c r="AQ316" s="26"/>
      <c r="AR316" s="26"/>
      <c r="AS316" s="7"/>
      <c r="AT316" s="7"/>
    </row>
    <row r="317" spans="6:46" s="14" customFormat="1">
      <c r="F317" s="37"/>
      <c r="G317" s="31"/>
      <c r="H317" s="22"/>
      <c r="I317" s="22"/>
      <c r="J317" s="22"/>
      <c r="K317" s="22"/>
      <c r="L317" s="32"/>
      <c r="M317" s="33"/>
      <c r="N317" s="30"/>
      <c r="O317" s="34"/>
      <c r="P317" s="35"/>
      <c r="Q317" s="34"/>
      <c r="R317" s="22"/>
      <c r="S317" s="22"/>
      <c r="T317" s="22"/>
      <c r="U317" s="22"/>
      <c r="V317" s="22"/>
      <c r="W317" s="26"/>
      <c r="X317" s="26"/>
      <c r="Y317" s="30"/>
      <c r="Z317" s="30"/>
      <c r="AA317" s="10"/>
      <c r="AB317" s="10"/>
      <c r="AC317" s="22"/>
      <c r="AD317" s="22"/>
      <c r="AE317" s="26"/>
      <c r="AF317" s="26"/>
      <c r="AG317" s="7"/>
      <c r="AH317" s="7"/>
      <c r="AI317" s="22"/>
      <c r="AJ317" s="22"/>
      <c r="AK317" s="26"/>
      <c r="AL317" s="26"/>
      <c r="AM317" s="7"/>
      <c r="AN317" s="7"/>
      <c r="AO317" s="22"/>
      <c r="AP317" s="22"/>
      <c r="AQ317" s="26"/>
      <c r="AR317" s="26"/>
      <c r="AS317" s="7"/>
      <c r="AT317" s="7"/>
    </row>
    <row r="318" spans="6:46" s="14" customFormat="1">
      <c r="F318" s="37"/>
      <c r="G318" s="31"/>
      <c r="H318" s="22"/>
      <c r="I318" s="22"/>
      <c r="J318" s="22"/>
      <c r="K318" s="22"/>
      <c r="L318" s="32"/>
      <c r="M318" s="33"/>
      <c r="N318" s="30"/>
      <c r="O318" s="34"/>
      <c r="P318" s="35"/>
      <c r="Q318" s="34"/>
      <c r="R318" s="22"/>
      <c r="S318" s="22"/>
      <c r="T318" s="22"/>
      <c r="U318" s="22"/>
      <c r="V318" s="22"/>
      <c r="W318" s="26"/>
      <c r="X318" s="26"/>
      <c r="Y318" s="30"/>
      <c r="Z318" s="30"/>
      <c r="AA318" s="10"/>
      <c r="AB318" s="10"/>
      <c r="AC318" s="22"/>
      <c r="AD318" s="22"/>
      <c r="AE318" s="26"/>
      <c r="AF318" s="26"/>
      <c r="AG318" s="7"/>
      <c r="AH318" s="7"/>
      <c r="AI318" s="22"/>
      <c r="AJ318" s="22"/>
      <c r="AK318" s="26"/>
      <c r="AL318" s="26"/>
      <c r="AM318" s="7"/>
      <c r="AN318" s="7"/>
      <c r="AO318" s="22"/>
      <c r="AP318" s="22"/>
      <c r="AQ318" s="26"/>
      <c r="AR318" s="26"/>
      <c r="AS318" s="7"/>
      <c r="AT318" s="7"/>
    </row>
    <row r="319" spans="6:46" s="14" customFormat="1">
      <c r="F319" s="37"/>
      <c r="G319" s="31"/>
      <c r="H319" s="22"/>
      <c r="I319" s="22"/>
      <c r="J319" s="22"/>
      <c r="K319" s="22"/>
      <c r="L319" s="32"/>
      <c r="M319" s="33"/>
      <c r="N319" s="30"/>
      <c r="O319" s="34"/>
      <c r="P319" s="35"/>
      <c r="Q319" s="34"/>
      <c r="R319" s="22"/>
      <c r="S319" s="22"/>
      <c r="T319" s="22"/>
      <c r="U319" s="22"/>
      <c r="V319" s="22"/>
      <c r="W319" s="26"/>
      <c r="X319" s="26"/>
      <c r="Y319" s="30"/>
      <c r="Z319" s="30"/>
      <c r="AA319" s="10"/>
      <c r="AB319" s="10"/>
      <c r="AC319" s="22"/>
      <c r="AD319" s="22"/>
      <c r="AE319" s="26"/>
      <c r="AF319" s="26"/>
      <c r="AG319" s="7"/>
      <c r="AH319" s="7"/>
      <c r="AI319" s="22"/>
      <c r="AJ319" s="22"/>
      <c r="AK319" s="26"/>
      <c r="AL319" s="26"/>
      <c r="AM319" s="7"/>
      <c r="AN319" s="7"/>
      <c r="AO319" s="22"/>
      <c r="AP319" s="22"/>
      <c r="AQ319" s="26"/>
      <c r="AR319" s="26"/>
      <c r="AS319" s="7"/>
      <c r="AT319" s="7"/>
    </row>
    <row r="320" spans="6:46" s="14" customFormat="1">
      <c r="F320" s="37"/>
      <c r="G320" s="31"/>
      <c r="H320" s="22"/>
      <c r="I320" s="22"/>
      <c r="J320" s="22"/>
      <c r="K320" s="22"/>
      <c r="L320" s="32"/>
      <c r="M320" s="33"/>
      <c r="N320" s="30"/>
      <c r="O320" s="34"/>
      <c r="P320" s="35"/>
      <c r="Q320" s="34"/>
      <c r="R320" s="22"/>
      <c r="S320" s="22"/>
      <c r="T320" s="22"/>
      <c r="U320" s="22"/>
      <c r="V320" s="22"/>
      <c r="W320" s="26"/>
      <c r="X320" s="26"/>
      <c r="Y320" s="30"/>
      <c r="Z320" s="30"/>
      <c r="AA320" s="10"/>
      <c r="AB320" s="10"/>
      <c r="AC320" s="22"/>
      <c r="AD320" s="22"/>
      <c r="AE320" s="26"/>
      <c r="AF320" s="26"/>
      <c r="AG320" s="7"/>
      <c r="AH320" s="7"/>
      <c r="AI320" s="22"/>
      <c r="AJ320" s="22"/>
      <c r="AK320" s="26"/>
      <c r="AL320" s="26"/>
      <c r="AM320" s="7"/>
      <c r="AN320" s="7"/>
      <c r="AO320" s="22"/>
      <c r="AP320" s="22"/>
      <c r="AQ320" s="26"/>
      <c r="AR320" s="26"/>
      <c r="AS320" s="7"/>
      <c r="AT320" s="7"/>
    </row>
    <row r="321" spans="6:46" s="14" customFormat="1">
      <c r="F321" s="37"/>
      <c r="G321" s="31"/>
      <c r="H321" s="22"/>
      <c r="I321" s="22"/>
      <c r="J321" s="22"/>
      <c r="K321" s="22"/>
      <c r="L321" s="32"/>
      <c r="M321" s="33"/>
      <c r="N321" s="30"/>
      <c r="O321" s="34"/>
      <c r="P321" s="35"/>
      <c r="Q321" s="34"/>
      <c r="R321" s="22"/>
      <c r="S321" s="22"/>
      <c r="T321" s="22"/>
      <c r="U321" s="22"/>
      <c r="V321" s="22"/>
      <c r="W321" s="26"/>
      <c r="X321" s="26"/>
      <c r="Y321" s="30"/>
      <c r="Z321" s="30"/>
      <c r="AA321" s="10"/>
      <c r="AB321" s="10"/>
      <c r="AC321" s="22"/>
      <c r="AD321" s="22"/>
      <c r="AE321" s="26"/>
      <c r="AF321" s="26"/>
      <c r="AG321" s="7"/>
      <c r="AH321" s="7"/>
      <c r="AI321" s="22"/>
      <c r="AJ321" s="22"/>
      <c r="AK321" s="26"/>
      <c r="AL321" s="26"/>
      <c r="AM321" s="7"/>
      <c r="AN321" s="7"/>
      <c r="AO321" s="22"/>
      <c r="AP321" s="22"/>
      <c r="AQ321" s="26"/>
      <c r="AR321" s="26"/>
      <c r="AS321" s="7"/>
      <c r="AT321" s="7"/>
    </row>
    <row r="322" spans="6:46" s="14" customFormat="1">
      <c r="F322" s="37"/>
      <c r="G322" s="31"/>
      <c r="H322" s="22"/>
      <c r="I322" s="22"/>
      <c r="J322" s="22"/>
      <c r="K322" s="22"/>
      <c r="L322" s="32"/>
      <c r="M322" s="33"/>
      <c r="N322" s="30"/>
      <c r="O322" s="34"/>
      <c r="P322" s="35"/>
      <c r="Q322" s="34"/>
      <c r="R322" s="22"/>
      <c r="S322" s="22"/>
      <c r="T322" s="22"/>
      <c r="U322" s="22"/>
      <c r="V322" s="22"/>
      <c r="W322" s="26"/>
      <c r="X322" s="26"/>
      <c r="Y322" s="30"/>
      <c r="Z322" s="30"/>
      <c r="AA322" s="10"/>
      <c r="AB322" s="10"/>
      <c r="AC322" s="22"/>
      <c r="AD322" s="22"/>
      <c r="AE322" s="26"/>
      <c r="AF322" s="26"/>
      <c r="AG322" s="7"/>
      <c r="AH322" s="7"/>
      <c r="AI322" s="22"/>
      <c r="AJ322" s="22"/>
      <c r="AK322" s="26"/>
      <c r="AL322" s="26"/>
      <c r="AM322" s="7"/>
      <c r="AN322" s="7"/>
      <c r="AO322" s="22"/>
      <c r="AP322" s="22"/>
      <c r="AQ322" s="26"/>
      <c r="AR322" s="26"/>
      <c r="AS322" s="7"/>
      <c r="AT322" s="7"/>
    </row>
    <row r="323" spans="6:46" s="14" customFormat="1">
      <c r="F323" s="37"/>
      <c r="G323" s="31"/>
      <c r="H323" s="22"/>
      <c r="I323" s="22"/>
      <c r="J323" s="22"/>
      <c r="K323" s="22"/>
      <c r="L323" s="32"/>
      <c r="M323" s="33"/>
      <c r="N323" s="30"/>
      <c r="O323" s="34"/>
      <c r="P323" s="35"/>
      <c r="Q323" s="34"/>
      <c r="R323" s="22"/>
      <c r="S323" s="22"/>
      <c r="T323" s="22"/>
      <c r="U323" s="22"/>
      <c r="V323" s="22"/>
      <c r="W323" s="26"/>
      <c r="X323" s="26"/>
      <c r="Y323" s="30"/>
      <c r="Z323" s="30"/>
      <c r="AA323" s="10"/>
      <c r="AB323" s="10"/>
      <c r="AC323" s="22"/>
      <c r="AD323" s="22"/>
      <c r="AE323" s="26"/>
      <c r="AF323" s="26"/>
      <c r="AG323" s="7"/>
      <c r="AH323" s="7"/>
      <c r="AI323" s="22"/>
      <c r="AJ323" s="22"/>
      <c r="AK323" s="26"/>
      <c r="AL323" s="26"/>
      <c r="AM323" s="7"/>
      <c r="AN323" s="7"/>
      <c r="AO323" s="22"/>
      <c r="AP323" s="22"/>
      <c r="AQ323" s="26"/>
      <c r="AR323" s="26"/>
      <c r="AS323" s="7"/>
      <c r="AT323" s="7"/>
    </row>
    <row r="324" spans="6:46" s="14" customFormat="1">
      <c r="F324" s="37"/>
      <c r="G324" s="31"/>
      <c r="H324" s="22"/>
      <c r="I324" s="22"/>
      <c r="J324" s="22"/>
      <c r="K324" s="22"/>
      <c r="L324" s="32"/>
      <c r="M324" s="33"/>
      <c r="N324" s="30"/>
      <c r="O324" s="34"/>
      <c r="P324" s="35"/>
      <c r="Q324" s="34"/>
      <c r="R324" s="22"/>
      <c r="S324" s="22"/>
      <c r="T324" s="22"/>
      <c r="U324" s="22"/>
      <c r="V324" s="22"/>
      <c r="W324" s="26"/>
      <c r="X324" s="26"/>
      <c r="Y324" s="30"/>
      <c r="Z324" s="30"/>
      <c r="AA324" s="10"/>
      <c r="AB324" s="10"/>
      <c r="AC324" s="22"/>
      <c r="AD324" s="22"/>
      <c r="AE324" s="26"/>
      <c r="AF324" s="26"/>
      <c r="AG324" s="7"/>
      <c r="AH324" s="7"/>
      <c r="AI324" s="22"/>
      <c r="AJ324" s="22"/>
      <c r="AK324" s="26"/>
      <c r="AL324" s="26"/>
      <c r="AM324" s="7"/>
      <c r="AN324" s="7"/>
      <c r="AO324" s="22"/>
      <c r="AP324" s="22"/>
      <c r="AQ324" s="26"/>
      <c r="AR324" s="26"/>
      <c r="AS324" s="7"/>
      <c r="AT324" s="7"/>
    </row>
    <row r="325" spans="6:46" s="14" customFormat="1">
      <c r="F325" s="37"/>
      <c r="G325" s="31"/>
      <c r="H325" s="22"/>
      <c r="I325" s="22"/>
      <c r="J325" s="22"/>
      <c r="K325" s="22"/>
      <c r="L325" s="32"/>
      <c r="M325" s="33"/>
      <c r="N325" s="30"/>
      <c r="O325" s="34"/>
      <c r="P325" s="35"/>
      <c r="Q325" s="34"/>
      <c r="R325" s="22"/>
      <c r="S325" s="22"/>
      <c r="T325" s="22"/>
      <c r="U325" s="22"/>
      <c r="V325" s="22"/>
      <c r="W325" s="26"/>
      <c r="X325" s="26"/>
      <c r="Y325" s="30"/>
      <c r="Z325" s="30"/>
      <c r="AA325" s="10"/>
      <c r="AB325" s="10"/>
      <c r="AC325" s="22"/>
      <c r="AD325" s="22"/>
      <c r="AE325" s="26"/>
      <c r="AF325" s="26"/>
      <c r="AG325" s="7"/>
      <c r="AH325" s="7"/>
      <c r="AI325" s="22"/>
      <c r="AJ325" s="22"/>
      <c r="AK325" s="26"/>
      <c r="AL325" s="26"/>
      <c r="AM325" s="7"/>
      <c r="AN325" s="7"/>
      <c r="AO325" s="22"/>
      <c r="AP325" s="22"/>
      <c r="AQ325" s="26"/>
      <c r="AR325" s="26"/>
      <c r="AS325" s="7"/>
      <c r="AT325" s="7"/>
    </row>
    <row r="326" spans="6:46" s="14" customFormat="1">
      <c r="F326" s="37"/>
      <c r="G326" s="31"/>
      <c r="H326" s="22"/>
      <c r="I326" s="22"/>
      <c r="J326" s="22"/>
      <c r="K326" s="22"/>
      <c r="L326" s="32"/>
      <c r="M326" s="33"/>
      <c r="N326" s="30"/>
      <c r="O326" s="34"/>
      <c r="P326" s="35"/>
      <c r="Q326" s="34"/>
      <c r="R326" s="22"/>
      <c r="S326" s="22"/>
      <c r="T326" s="22"/>
      <c r="U326" s="22"/>
      <c r="V326" s="22"/>
      <c r="W326" s="26"/>
      <c r="X326" s="26"/>
      <c r="Y326" s="30"/>
      <c r="Z326" s="30"/>
      <c r="AA326" s="10"/>
      <c r="AB326" s="10"/>
      <c r="AC326" s="22"/>
      <c r="AD326" s="22"/>
      <c r="AE326" s="26"/>
      <c r="AF326" s="26"/>
      <c r="AG326" s="7"/>
      <c r="AH326" s="7"/>
      <c r="AI326" s="22"/>
      <c r="AJ326" s="22"/>
      <c r="AK326" s="26"/>
      <c r="AL326" s="26"/>
      <c r="AM326" s="7"/>
      <c r="AN326" s="7"/>
      <c r="AO326" s="22"/>
      <c r="AP326" s="22"/>
      <c r="AQ326" s="26"/>
      <c r="AR326" s="26"/>
      <c r="AS326" s="7"/>
      <c r="AT326" s="7"/>
    </row>
    <row r="327" spans="6:46" s="14" customFormat="1">
      <c r="F327" s="37"/>
      <c r="G327" s="31"/>
      <c r="H327" s="22"/>
      <c r="I327" s="22"/>
      <c r="J327" s="22"/>
      <c r="K327" s="22"/>
      <c r="L327" s="32"/>
      <c r="M327" s="33"/>
      <c r="N327" s="30"/>
      <c r="O327" s="34"/>
      <c r="P327" s="35"/>
      <c r="Q327" s="34"/>
      <c r="R327" s="22"/>
      <c r="S327" s="22"/>
      <c r="T327" s="22"/>
      <c r="U327" s="22"/>
      <c r="V327" s="22"/>
      <c r="W327" s="26"/>
      <c r="X327" s="26"/>
      <c r="Y327" s="30"/>
      <c r="Z327" s="30"/>
      <c r="AA327" s="10"/>
      <c r="AB327" s="10"/>
      <c r="AC327" s="22"/>
      <c r="AD327" s="22"/>
      <c r="AE327" s="26"/>
      <c r="AF327" s="26"/>
      <c r="AG327" s="7"/>
      <c r="AH327" s="7"/>
      <c r="AI327" s="22"/>
      <c r="AJ327" s="22"/>
      <c r="AK327" s="26"/>
      <c r="AL327" s="26"/>
      <c r="AM327" s="7"/>
      <c r="AN327" s="7"/>
      <c r="AO327" s="22"/>
      <c r="AP327" s="22"/>
      <c r="AQ327" s="26"/>
      <c r="AR327" s="26"/>
      <c r="AS327" s="7"/>
      <c r="AT327" s="7"/>
    </row>
    <row r="328" spans="6:46" s="14" customFormat="1">
      <c r="F328" s="37"/>
      <c r="G328" s="31"/>
      <c r="H328" s="22"/>
      <c r="I328" s="22"/>
      <c r="J328" s="22"/>
      <c r="K328" s="22"/>
      <c r="L328" s="32"/>
      <c r="M328" s="33"/>
      <c r="N328" s="30"/>
      <c r="O328" s="34"/>
      <c r="P328" s="35"/>
      <c r="Q328" s="34"/>
      <c r="R328" s="22"/>
      <c r="S328" s="22"/>
      <c r="T328" s="22"/>
      <c r="U328" s="22"/>
      <c r="V328" s="22"/>
      <c r="W328" s="26"/>
      <c r="X328" s="26"/>
      <c r="Y328" s="30"/>
      <c r="Z328" s="30"/>
      <c r="AA328" s="10"/>
      <c r="AB328" s="10"/>
      <c r="AC328" s="22"/>
      <c r="AD328" s="22"/>
      <c r="AE328" s="26"/>
      <c r="AF328" s="26"/>
      <c r="AG328" s="7"/>
      <c r="AH328" s="7"/>
      <c r="AI328" s="22"/>
      <c r="AJ328" s="22"/>
      <c r="AK328" s="26"/>
      <c r="AL328" s="26"/>
      <c r="AM328" s="7"/>
      <c r="AN328" s="7"/>
      <c r="AO328" s="22"/>
      <c r="AP328" s="22"/>
      <c r="AQ328" s="26"/>
      <c r="AR328" s="26"/>
      <c r="AS328" s="7"/>
      <c r="AT328" s="7"/>
    </row>
    <row r="329" spans="6:46" s="14" customFormat="1">
      <c r="F329" s="37"/>
      <c r="G329" s="31"/>
      <c r="H329" s="22"/>
      <c r="I329" s="22"/>
      <c r="J329" s="22"/>
      <c r="K329" s="22"/>
      <c r="L329" s="32"/>
      <c r="M329" s="33"/>
      <c r="N329" s="30"/>
      <c r="O329" s="34"/>
      <c r="P329" s="35"/>
      <c r="Q329" s="34"/>
      <c r="R329" s="22"/>
      <c r="S329" s="22"/>
      <c r="T329" s="22"/>
      <c r="U329" s="22"/>
      <c r="V329" s="22"/>
      <c r="W329" s="26"/>
      <c r="X329" s="26"/>
      <c r="Y329" s="30"/>
      <c r="Z329" s="30"/>
      <c r="AA329" s="10"/>
      <c r="AB329" s="10"/>
      <c r="AC329" s="22"/>
      <c r="AD329" s="22"/>
      <c r="AE329" s="26"/>
      <c r="AF329" s="26"/>
      <c r="AG329" s="7"/>
      <c r="AH329" s="7"/>
      <c r="AI329" s="22"/>
      <c r="AJ329" s="22"/>
      <c r="AK329" s="26"/>
      <c r="AL329" s="26"/>
      <c r="AM329" s="7"/>
      <c r="AN329" s="7"/>
      <c r="AO329" s="22"/>
      <c r="AP329" s="22"/>
      <c r="AQ329" s="26"/>
      <c r="AR329" s="26"/>
      <c r="AS329" s="7"/>
      <c r="AT329" s="7"/>
    </row>
    <row r="330" spans="6:46" s="14" customFormat="1">
      <c r="F330" s="37"/>
      <c r="G330" s="31"/>
      <c r="H330" s="22"/>
      <c r="I330" s="22"/>
      <c r="J330" s="22"/>
      <c r="K330" s="22"/>
      <c r="L330" s="32"/>
      <c r="M330" s="33"/>
      <c r="N330" s="30"/>
      <c r="O330" s="34"/>
      <c r="P330" s="35"/>
      <c r="Q330" s="34"/>
      <c r="R330" s="22"/>
      <c r="S330" s="22"/>
      <c r="T330" s="22"/>
      <c r="U330" s="22"/>
      <c r="V330" s="22"/>
      <c r="W330" s="26"/>
      <c r="X330" s="26"/>
      <c r="Y330" s="30"/>
      <c r="Z330" s="30"/>
      <c r="AA330" s="10"/>
      <c r="AB330" s="10"/>
      <c r="AC330" s="22"/>
      <c r="AD330" s="22"/>
      <c r="AE330" s="26"/>
      <c r="AF330" s="26"/>
      <c r="AG330" s="7"/>
      <c r="AH330" s="7"/>
      <c r="AI330" s="22"/>
      <c r="AJ330" s="22"/>
      <c r="AK330" s="26"/>
      <c r="AL330" s="26"/>
      <c r="AM330" s="7"/>
      <c r="AN330" s="7"/>
      <c r="AO330" s="22"/>
      <c r="AP330" s="22"/>
      <c r="AQ330" s="26"/>
      <c r="AR330" s="26"/>
      <c r="AS330" s="7"/>
      <c r="AT330" s="7"/>
    </row>
    <row r="331" spans="6:46" s="14" customFormat="1">
      <c r="F331" s="37"/>
      <c r="G331" s="31"/>
      <c r="H331" s="22"/>
      <c r="I331" s="22"/>
      <c r="J331" s="22"/>
      <c r="K331" s="22"/>
      <c r="L331" s="32"/>
      <c r="M331" s="33"/>
      <c r="N331" s="30"/>
      <c r="O331" s="34"/>
      <c r="P331" s="35"/>
      <c r="Q331" s="34"/>
      <c r="R331" s="22"/>
      <c r="S331" s="22"/>
      <c r="T331" s="22"/>
      <c r="U331" s="22"/>
      <c r="V331" s="22"/>
      <c r="W331" s="26"/>
      <c r="X331" s="26"/>
      <c r="Y331" s="30"/>
      <c r="Z331" s="30"/>
      <c r="AA331" s="10"/>
      <c r="AB331" s="10"/>
      <c r="AC331" s="22"/>
      <c r="AD331" s="22"/>
      <c r="AE331" s="26"/>
      <c r="AF331" s="26"/>
      <c r="AG331" s="7"/>
      <c r="AH331" s="7"/>
      <c r="AI331" s="22"/>
      <c r="AJ331" s="22"/>
      <c r="AK331" s="26"/>
      <c r="AL331" s="26"/>
      <c r="AM331" s="7"/>
      <c r="AN331" s="7"/>
      <c r="AO331" s="22"/>
      <c r="AP331" s="22"/>
      <c r="AQ331" s="26"/>
      <c r="AR331" s="26"/>
      <c r="AS331" s="7"/>
      <c r="AT331" s="7"/>
    </row>
    <row r="332" spans="6:46" s="14" customFormat="1">
      <c r="F332" s="37"/>
      <c r="G332" s="31"/>
      <c r="H332" s="22"/>
      <c r="I332" s="22"/>
      <c r="J332" s="22"/>
      <c r="K332" s="22"/>
      <c r="L332" s="32"/>
      <c r="M332" s="33"/>
      <c r="N332" s="30"/>
      <c r="O332" s="34"/>
      <c r="P332" s="35"/>
      <c r="Q332" s="34"/>
      <c r="R332" s="22"/>
      <c r="S332" s="22"/>
      <c r="T332" s="22"/>
      <c r="U332" s="22"/>
      <c r="V332" s="22"/>
      <c r="W332" s="26"/>
      <c r="X332" s="26"/>
      <c r="Y332" s="30"/>
      <c r="Z332" s="30"/>
      <c r="AA332" s="10"/>
      <c r="AB332" s="10"/>
      <c r="AC332" s="22"/>
      <c r="AD332" s="22"/>
      <c r="AE332" s="26"/>
      <c r="AF332" s="26"/>
      <c r="AG332" s="7"/>
      <c r="AH332" s="7"/>
      <c r="AI332" s="22"/>
      <c r="AJ332" s="22"/>
      <c r="AK332" s="26"/>
      <c r="AL332" s="26"/>
      <c r="AM332" s="7"/>
      <c r="AN332" s="7"/>
      <c r="AO332" s="22"/>
      <c r="AP332" s="22"/>
      <c r="AQ332" s="26"/>
      <c r="AR332" s="26"/>
      <c r="AS332" s="7"/>
      <c r="AT332" s="7"/>
    </row>
    <row r="333" spans="6:46" s="14" customFormat="1">
      <c r="F333" s="37"/>
      <c r="G333" s="31"/>
      <c r="H333" s="22"/>
      <c r="I333" s="22"/>
      <c r="J333" s="22"/>
      <c r="K333" s="22"/>
      <c r="L333" s="32"/>
      <c r="M333" s="33"/>
      <c r="N333" s="30"/>
      <c r="O333" s="34"/>
      <c r="P333" s="35"/>
      <c r="Q333" s="34"/>
      <c r="R333" s="22"/>
      <c r="S333" s="22"/>
      <c r="T333" s="22"/>
      <c r="U333" s="22"/>
      <c r="V333" s="22"/>
      <c r="W333" s="26"/>
      <c r="X333" s="26"/>
      <c r="Y333" s="30"/>
      <c r="Z333" s="30"/>
      <c r="AA333" s="10"/>
      <c r="AB333" s="10"/>
      <c r="AC333" s="22"/>
      <c r="AD333" s="22"/>
      <c r="AE333" s="26"/>
      <c r="AF333" s="26"/>
      <c r="AG333" s="7"/>
      <c r="AH333" s="7"/>
      <c r="AI333" s="22"/>
      <c r="AJ333" s="22"/>
      <c r="AK333" s="26"/>
      <c r="AL333" s="26"/>
      <c r="AM333" s="7"/>
      <c r="AN333" s="7"/>
      <c r="AO333" s="22"/>
      <c r="AP333" s="22"/>
      <c r="AQ333" s="26"/>
      <c r="AR333" s="26"/>
      <c r="AS333" s="7"/>
      <c r="AT333" s="7"/>
    </row>
    <row r="334" spans="6:46" s="14" customFormat="1">
      <c r="F334" s="37"/>
      <c r="G334" s="31"/>
      <c r="H334" s="22"/>
      <c r="I334" s="22"/>
      <c r="J334" s="22"/>
      <c r="K334" s="22"/>
      <c r="L334" s="32"/>
      <c r="M334" s="33"/>
      <c r="N334" s="30"/>
      <c r="O334" s="34"/>
      <c r="P334" s="35"/>
      <c r="Q334" s="34"/>
      <c r="R334" s="22"/>
      <c r="S334" s="22"/>
      <c r="T334" s="22"/>
      <c r="U334" s="22"/>
      <c r="V334" s="22"/>
      <c r="W334" s="26"/>
      <c r="X334" s="26"/>
      <c r="Y334" s="30"/>
      <c r="Z334" s="30"/>
      <c r="AA334" s="10"/>
      <c r="AB334" s="10"/>
      <c r="AC334" s="22"/>
      <c r="AD334" s="22"/>
      <c r="AE334" s="26"/>
      <c r="AF334" s="26"/>
      <c r="AG334" s="7"/>
      <c r="AH334" s="7"/>
      <c r="AI334" s="22"/>
      <c r="AJ334" s="22"/>
      <c r="AK334" s="26"/>
      <c r="AL334" s="26"/>
      <c r="AM334" s="7"/>
      <c r="AN334" s="7"/>
      <c r="AO334" s="22"/>
      <c r="AP334" s="22"/>
      <c r="AQ334" s="26"/>
      <c r="AR334" s="26"/>
      <c r="AS334" s="7"/>
      <c r="AT334" s="7"/>
    </row>
    <row r="335" spans="6:46" s="14" customFormat="1">
      <c r="F335" s="37"/>
      <c r="G335" s="31"/>
      <c r="H335" s="22"/>
      <c r="I335" s="22"/>
      <c r="J335" s="22"/>
      <c r="K335" s="22"/>
      <c r="L335" s="32"/>
      <c r="M335" s="33"/>
      <c r="N335" s="30"/>
      <c r="O335" s="34"/>
      <c r="P335" s="35"/>
      <c r="Q335" s="34"/>
      <c r="R335" s="22"/>
      <c r="S335" s="22"/>
      <c r="T335" s="22"/>
      <c r="U335" s="22"/>
      <c r="V335" s="22"/>
      <c r="W335" s="26"/>
      <c r="X335" s="26"/>
      <c r="Y335" s="30"/>
      <c r="Z335" s="30"/>
      <c r="AA335" s="10"/>
      <c r="AB335" s="10"/>
      <c r="AC335" s="22"/>
      <c r="AD335" s="22"/>
      <c r="AE335" s="26"/>
      <c r="AF335" s="26"/>
      <c r="AG335" s="7"/>
      <c r="AH335" s="7"/>
      <c r="AI335" s="22"/>
      <c r="AJ335" s="22"/>
      <c r="AK335" s="26"/>
      <c r="AL335" s="26"/>
      <c r="AM335" s="7"/>
      <c r="AN335" s="7"/>
      <c r="AO335" s="22"/>
      <c r="AP335" s="22"/>
      <c r="AQ335" s="26"/>
      <c r="AR335" s="26"/>
      <c r="AS335" s="7"/>
      <c r="AT335" s="7"/>
    </row>
    <row r="336" spans="6:46" s="14" customFormat="1">
      <c r="F336" s="37"/>
      <c r="G336" s="31"/>
      <c r="H336" s="22"/>
      <c r="I336" s="22"/>
      <c r="J336" s="22"/>
      <c r="K336" s="22"/>
      <c r="L336" s="32"/>
      <c r="M336" s="33"/>
      <c r="N336" s="30"/>
      <c r="O336" s="34"/>
      <c r="P336" s="35"/>
      <c r="Q336" s="34"/>
      <c r="R336" s="22"/>
      <c r="S336" s="22"/>
      <c r="T336" s="22"/>
      <c r="U336" s="22"/>
      <c r="V336" s="22"/>
      <c r="W336" s="26"/>
      <c r="X336" s="26"/>
      <c r="Y336" s="30"/>
      <c r="Z336" s="30"/>
      <c r="AA336" s="10"/>
      <c r="AB336" s="10"/>
      <c r="AC336" s="22"/>
      <c r="AD336" s="22"/>
      <c r="AE336" s="26"/>
      <c r="AF336" s="26"/>
      <c r="AG336" s="7"/>
      <c r="AH336" s="7"/>
      <c r="AI336" s="22"/>
      <c r="AJ336" s="22"/>
      <c r="AK336" s="26"/>
      <c r="AL336" s="26"/>
      <c r="AM336" s="7"/>
      <c r="AN336" s="7"/>
      <c r="AO336" s="22"/>
      <c r="AP336" s="22"/>
      <c r="AQ336" s="26"/>
      <c r="AR336" s="26"/>
      <c r="AS336" s="7"/>
      <c r="AT336" s="7"/>
    </row>
    <row r="337" spans="6:46" s="14" customFormat="1">
      <c r="F337" s="37"/>
      <c r="G337" s="31"/>
      <c r="H337" s="22"/>
      <c r="I337" s="22"/>
      <c r="J337" s="22"/>
      <c r="K337" s="22"/>
      <c r="L337" s="32"/>
      <c r="M337" s="33"/>
      <c r="N337" s="30"/>
      <c r="O337" s="34"/>
      <c r="P337" s="35"/>
      <c r="Q337" s="34"/>
      <c r="R337" s="22"/>
      <c r="S337" s="22"/>
      <c r="T337" s="22"/>
      <c r="U337" s="22"/>
      <c r="V337" s="22"/>
      <c r="W337" s="26"/>
      <c r="X337" s="26"/>
      <c r="Y337" s="30"/>
      <c r="Z337" s="30"/>
      <c r="AA337" s="10"/>
      <c r="AB337" s="10"/>
      <c r="AC337" s="22"/>
      <c r="AD337" s="22"/>
      <c r="AE337" s="26"/>
      <c r="AF337" s="26"/>
      <c r="AG337" s="7"/>
      <c r="AH337" s="7"/>
      <c r="AI337" s="22"/>
      <c r="AJ337" s="22"/>
      <c r="AK337" s="26"/>
      <c r="AL337" s="26"/>
      <c r="AM337" s="7"/>
      <c r="AN337" s="7"/>
      <c r="AO337" s="22"/>
      <c r="AP337" s="22"/>
      <c r="AQ337" s="26"/>
      <c r="AR337" s="26"/>
      <c r="AS337" s="7"/>
      <c r="AT337" s="7"/>
    </row>
    <row r="338" spans="6:46" s="14" customFormat="1">
      <c r="F338" s="37"/>
      <c r="G338" s="31"/>
      <c r="H338" s="22"/>
      <c r="I338" s="22"/>
      <c r="J338" s="22"/>
      <c r="K338" s="22"/>
      <c r="L338" s="32"/>
      <c r="M338" s="33"/>
      <c r="N338" s="30"/>
      <c r="O338" s="34"/>
      <c r="P338" s="35"/>
      <c r="Q338" s="34"/>
      <c r="R338" s="22"/>
      <c r="S338" s="22"/>
      <c r="T338" s="22"/>
      <c r="U338" s="22"/>
      <c r="V338" s="22"/>
      <c r="W338" s="26"/>
      <c r="X338" s="26"/>
      <c r="Y338" s="30"/>
      <c r="Z338" s="30"/>
      <c r="AA338" s="10"/>
      <c r="AB338" s="10"/>
      <c r="AC338" s="22"/>
      <c r="AD338" s="22"/>
      <c r="AE338" s="26"/>
      <c r="AF338" s="26"/>
      <c r="AG338" s="7"/>
      <c r="AH338" s="7"/>
      <c r="AI338" s="22"/>
      <c r="AJ338" s="22"/>
      <c r="AK338" s="26"/>
      <c r="AL338" s="26"/>
      <c r="AM338" s="7"/>
      <c r="AN338" s="7"/>
      <c r="AO338" s="22"/>
      <c r="AP338" s="22"/>
      <c r="AQ338" s="26"/>
      <c r="AR338" s="26"/>
      <c r="AS338" s="7"/>
      <c r="AT338" s="7"/>
    </row>
    <row r="339" spans="6:46" s="14" customFormat="1">
      <c r="F339" s="37"/>
      <c r="G339" s="31"/>
      <c r="H339" s="22"/>
      <c r="I339" s="22"/>
      <c r="J339" s="22"/>
      <c r="K339" s="22"/>
      <c r="L339" s="32"/>
      <c r="M339" s="33"/>
      <c r="N339" s="30"/>
      <c r="O339" s="34"/>
      <c r="P339" s="35"/>
      <c r="Q339" s="34"/>
      <c r="R339" s="22"/>
      <c r="S339" s="22"/>
      <c r="T339" s="22"/>
      <c r="U339" s="22"/>
      <c r="V339" s="22"/>
      <c r="W339" s="26"/>
      <c r="X339" s="26"/>
      <c r="Y339" s="30"/>
      <c r="Z339" s="30"/>
      <c r="AA339" s="10"/>
      <c r="AB339" s="10"/>
      <c r="AC339" s="22"/>
      <c r="AD339" s="22"/>
      <c r="AE339" s="26"/>
      <c r="AF339" s="26"/>
      <c r="AG339" s="7"/>
      <c r="AH339" s="7"/>
      <c r="AI339" s="22"/>
      <c r="AJ339" s="22"/>
      <c r="AK339" s="26"/>
      <c r="AL339" s="26"/>
      <c r="AM339" s="7"/>
      <c r="AN339" s="7"/>
      <c r="AO339" s="22"/>
      <c r="AP339" s="22"/>
      <c r="AQ339" s="26"/>
      <c r="AR339" s="26"/>
      <c r="AS339" s="7"/>
      <c r="AT339" s="7"/>
    </row>
    <row r="340" spans="6:46" s="14" customFormat="1">
      <c r="F340" s="37"/>
      <c r="G340" s="31"/>
      <c r="H340" s="22"/>
      <c r="I340" s="22"/>
      <c r="J340" s="22"/>
      <c r="K340" s="22"/>
      <c r="L340" s="32"/>
      <c r="M340" s="33"/>
      <c r="N340" s="30"/>
      <c r="O340" s="34"/>
      <c r="P340" s="35"/>
      <c r="Q340" s="34"/>
      <c r="R340" s="22"/>
      <c r="S340" s="22"/>
      <c r="T340" s="22"/>
      <c r="U340" s="22"/>
      <c r="V340" s="22"/>
      <c r="W340" s="26"/>
      <c r="X340" s="26"/>
      <c r="Y340" s="30"/>
      <c r="Z340" s="30"/>
      <c r="AA340" s="10"/>
      <c r="AB340" s="10"/>
      <c r="AC340" s="22"/>
      <c r="AD340" s="22"/>
      <c r="AE340" s="26"/>
      <c r="AF340" s="26"/>
      <c r="AG340" s="7"/>
      <c r="AH340" s="7"/>
      <c r="AI340" s="22"/>
      <c r="AJ340" s="22"/>
      <c r="AK340" s="26"/>
      <c r="AL340" s="26"/>
      <c r="AM340" s="7"/>
      <c r="AN340" s="7"/>
      <c r="AO340" s="22"/>
      <c r="AP340" s="22"/>
      <c r="AQ340" s="26"/>
      <c r="AR340" s="26"/>
      <c r="AS340" s="7"/>
      <c r="AT340" s="7"/>
    </row>
    <row r="341" spans="6:46" s="14" customFormat="1">
      <c r="F341" s="37"/>
      <c r="G341" s="31"/>
      <c r="H341" s="22"/>
      <c r="I341" s="22"/>
      <c r="J341" s="22"/>
      <c r="K341" s="22"/>
      <c r="L341" s="32"/>
      <c r="M341" s="33"/>
      <c r="N341" s="30"/>
      <c r="O341" s="34"/>
      <c r="P341" s="35"/>
      <c r="Q341" s="34"/>
      <c r="R341" s="22"/>
      <c r="S341" s="22"/>
      <c r="T341" s="22"/>
      <c r="U341" s="22"/>
      <c r="V341" s="22"/>
      <c r="W341" s="26"/>
      <c r="X341" s="26"/>
      <c r="Y341" s="30"/>
      <c r="Z341" s="30"/>
      <c r="AA341" s="10"/>
      <c r="AB341" s="10"/>
      <c r="AC341" s="22"/>
      <c r="AD341" s="22"/>
      <c r="AE341" s="26"/>
      <c r="AF341" s="26"/>
      <c r="AG341" s="7"/>
      <c r="AH341" s="7"/>
      <c r="AI341" s="22"/>
      <c r="AJ341" s="22"/>
      <c r="AK341" s="26"/>
      <c r="AL341" s="26"/>
      <c r="AM341" s="7"/>
      <c r="AN341" s="7"/>
      <c r="AO341" s="22"/>
      <c r="AP341" s="22"/>
      <c r="AQ341" s="26"/>
      <c r="AR341" s="26"/>
      <c r="AS341" s="7"/>
      <c r="AT341" s="7"/>
    </row>
    <row r="342" spans="6:46" s="14" customFormat="1">
      <c r="F342" s="37"/>
      <c r="G342" s="31"/>
      <c r="H342" s="22"/>
      <c r="I342" s="22"/>
      <c r="J342" s="22"/>
      <c r="K342" s="22"/>
      <c r="L342" s="32"/>
      <c r="M342" s="33"/>
      <c r="N342" s="30"/>
      <c r="O342" s="34"/>
      <c r="P342" s="35"/>
      <c r="Q342" s="34"/>
      <c r="R342" s="22"/>
      <c r="S342" s="22"/>
      <c r="T342" s="22"/>
      <c r="U342" s="22"/>
      <c r="V342" s="22"/>
      <c r="W342" s="26"/>
      <c r="X342" s="26"/>
      <c r="Y342" s="30"/>
      <c r="Z342" s="30"/>
      <c r="AA342" s="10"/>
      <c r="AB342" s="10"/>
      <c r="AC342" s="22"/>
      <c r="AD342" s="22"/>
      <c r="AE342" s="26"/>
      <c r="AF342" s="26"/>
      <c r="AG342" s="7"/>
      <c r="AH342" s="7"/>
      <c r="AI342" s="22"/>
      <c r="AJ342" s="22"/>
      <c r="AK342" s="26"/>
      <c r="AL342" s="26"/>
      <c r="AM342" s="7"/>
      <c r="AN342" s="7"/>
      <c r="AO342" s="22"/>
      <c r="AP342" s="22"/>
      <c r="AQ342" s="26"/>
      <c r="AR342" s="26"/>
      <c r="AS342" s="7"/>
      <c r="AT342" s="7"/>
    </row>
    <row r="343" spans="6:46" s="14" customFormat="1">
      <c r="F343" s="37"/>
      <c r="G343" s="31"/>
      <c r="H343" s="22"/>
      <c r="I343" s="22"/>
      <c r="J343" s="22"/>
      <c r="K343" s="22"/>
      <c r="L343" s="32"/>
      <c r="M343" s="33"/>
      <c r="N343" s="30"/>
      <c r="O343" s="34"/>
      <c r="P343" s="35"/>
      <c r="Q343" s="35"/>
      <c r="R343" s="22"/>
      <c r="S343" s="22"/>
      <c r="T343" s="22"/>
      <c r="U343" s="22"/>
      <c r="V343" s="22"/>
      <c r="W343" s="26"/>
      <c r="X343" s="26"/>
      <c r="Y343" s="30"/>
      <c r="Z343" s="30"/>
      <c r="AA343" s="10"/>
      <c r="AB343" s="10"/>
      <c r="AC343" s="22"/>
      <c r="AD343" s="22"/>
      <c r="AE343" s="26"/>
      <c r="AF343" s="26"/>
      <c r="AG343" s="7"/>
      <c r="AH343" s="7"/>
      <c r="AI343" s="22"/>
      <c r="AJ343" s="22"/>
      <c r="AK343" s="26"/>
      <c r="AL343" s="26"/>
      <c r="AM343" s="7"/>
      <c r="AN343" s="7"/>
      <c r="AO343" s="22"/>
      <c r="AP343" s="22"/>
      <c r="AQ343" s="26"/>
      <c r="AR343" s="26"/>
      <c r="AS343" s="7"/>
      <c r="AT343" s="7"/>
    </row>
    <row r="344" spans="6:46" s="14" customFormat="1">
      <c r="F344" s="37"/>
      <c r="G344" s="31"/>
      <c r="H344" s="22"/>
      <c r="I344" s="22"/>
      <c r="J344" s="22"/>
      <c r="K344" s="22"/>
      <c r="L344" s="32"/>
      <c r="M344" s="33"/>
      <c r="N344" s="30"/>
      <c r="O344" s="34"/>
      <c r="P344" s="35"/>
      <c r="Q344" s="35"/>
      <c r="R344" s="22"/>
      <c r="S344" s="22"/>
      <c r="T344" s="22"/>
      <c r="U344" s="22"/>
      <c r="V344" s="22"/>
      <c r="W344" s="26"/>
      <c r="X344" s="26"/>
      <c r="Y344" s="30"/>
      <c r="Z344" s="30"/>
      <c r="AA344" s="10"/>
      <c r="AB344" s="10"/>
      <c r="AC344" s="22"/>
      <c r="AD344" s="22"/>
      <c r="AE344" s="26"/>
      <c r="AF344" s="26"/>
      <c r="AG344" s="7"/>
      <c r="AH344" s="7"/>
      <c r="AI344" s="22"/>
      <c r="AJ344" s="22"/>
      <c r="AK344" s="26"/>
      <c r="AL344" s="26"/>
      <c r="AM344" s="7"/>
      <c r="AN344" s="7"/>
      <c r="AO344" s="22"/>
      <c r="AP344" s="22"/>
      <c r="AQ344" s="26"/>
      <c r="AR344" s="26"/>
      <c r="AS344" s="7"/>
      <c r="AT344" s="7"/>
    </row>
    <row r="345" spans="6:46" s="14" customFormat="1">
      <c r="F345" s="37"/>
      <c r="G345" s="31"/>
      <c r="H345" s="22"/>
      <c r="I345" s="22"/>
      <c r="J345" s="22"/>
      <c r="K345" s="22"/>
      <c r="L345" s="32"/>
      <c r="M345" s="33"/>
      <c r="N345" s="30"/>
      <c r="O345" s="34"/>
      <c r="P345" s="35"/>
      <c r="Q345" s="35"/>
      <c r="R345" s="22"/>
      <c r="S345" s="22"/>
      <c r="T345" s="22"/>
      <c r="U345" s="22"/>
      <c r="V345" s="22"/>
      <c r="W345" s="26"/>
      <c r="X345" s="26"/>
      <c r="Y345" s="30"/>
      <c r="Z345" s="30"/>
      <c r="AA345" s="10"/>
      <c r="AB345" s="10"/>
      <c r="AC345" s="22"/>
      <c r="AD345" s="22"/>
      <c r="AE345" s="26"/>
      <c r="AF345" s="26"/>
      <c r="AG345" s="7"/>
      <c r="AH345" s="7"/>
      <c r="AI345" s="22"/>
      <c r="AJ345" s="22"/>
      <c r="AK345" s="26"/>
      <c r="AL345" s="26"/>
      <c r="AM345" s="7"/>
      <c r="AN345" s="7"/>
      <c r="AO345" s="22"/>
      <c r="AP345" s="22"/>
      <c r="AQ345" s="26"/>
      <c r="AR345" s="26"/>
      <c r="AS345" s="7"/>
      <c r="AT345" s="7"/>
    </row>
    <row r="346" spans="6:46" s="14" customFormat="1">
      <c r="F346" s="37"/>
      <c r="G346" s="31"/>
      <c r="H346" s="22"/>
      <c r="I346" s="22"/>
      <c r="J346" s="22"/>
      <c r="K346" s="22"/>
      <c r="L346" s="32"/>
      <c r="M346" s="33"/>
      <c r="N346" s="30"/>
      <c r="O346" s="34"/>
      <c r="P346" s="35"/>
      <c r="Q346" s="35"/>
      <c r="R346" s="22"/>
      <c r="S346" s="22"/>
      <c r="T346" s="22"/>
      <c r="U346" s="22"/>
      <c r="V346" s="22"/>
      <c r="W346" s="26"/>
      <c r="X346" s="26"/>
      <c r="Y346" s="30"/>
      <c r="Z346" s="30"/>
      <c r="AA346" s="10"/>
      <c r="AB346" s="10"/>
      <c r="AC346" s="22"/>
      <c r="AD346" s="22"/>
      <c r="AE346" s="26"/>
      <c r="AF346" s="26"/>
      <c r="AG346" s="7"/>
      <c r="AH346" s="7"/>
      <c r="AI346" s="22"/>
      <c r="AJ346" s="22"/>
      <c r="AK346" s="26"/>
      <c r="AL346" s="26"/>
      <c r="AM346" s="7"/>
      <c r="AN346" s="7"/>
      <c r="AO346" s="22"/>
      <c r="AP346" s="22"/>
      <c r="AQ346" s="26"/>
      <c r="AR346" s="26"/>
      <c r="AS346" s="7"/>
      <c r="AT346" s="7"/>
    </row>
    <row r="347" spans="6:46" s="14" customFormat="1">
      <c r="F347" s="37"/>
      <c r="G347" s="31"/>
      <c r="H347" s="22"/>
      <c r="I347" s="22"/>
      <c r="J347" s="22"/>
      <c r="K347" s="22"/>
      <c r="L347" s="32"/>
      <c r="M347" s="33"/>
      <c r="N347" s="30"/>
      <c r="O347" s="34"/>
      <c r="P347" s="35"/>
      <c r="Q347" s="35"/>
      <c r="R347" s="22"/>
      <c r="S347" s="22"/>
      <c r="T347" s="22"/>
      <c r="U347" s="22"/>
      <c r="V347" s="22"/>
      <c r="W347" s="26"/>
      <c r="X347" s="26"/>
      <c r="Y347" s="30"/>
      <c r="Z347" s="30"/>
      <c r="AA347" s="10"/>
      <c r="AB347" s="10"/>
      <c r="AC347" s="22"/>
      <c r="AD347" s="22"/>
      <c r="AE347" s="26"/>
      <c r="AF347" s="26"/>
      <c r="AG347" s="7"/>
      <c r="AH347" s="7"/>
      <c r="AI347" s="22"/>
      <c r="AJ347" s="22"/>
      <c r="AK347" s="26"/>
      <c r="AL347" s="26"/>
      <c r="AM347" s="7"/>
      <c r="AN347" s="7"/>
      <c r="AO347" s="22"/>
      <c r="AP347" s="22"/>
      <c r="AQ347" s="26"/>
      <c r="AR347" s="26"/>
      <c r="AS347" s="7"/>
      <c r="AT347" s="7"/>
    </row>
    <row r="348" spans="6:46" s="14" customFormat="1">
      <c r="F348" s="37"/>
      <c r="G348" s="31"/>
      <c r="H348" s="22"/>
      <c r="I348" s="22"/>
      <c r="J348" s="22"/>
      <c r="K348" s="22"/>
      <c r="L348" s="32"/>
      <c r="M348" s="33"/>
      <c r="N348" s="30"/>
      <c r="O348" s="34"/>
      <c r="P348" s="35"/>
      <c r="Q348" s="35"/>
      <c r="R348" s="22"/>
      <c r="S348" s="22"/>
      <c r="T348" s="22"/>
      <c r="U348" s="22"/>
      <c r="V348" s="22"/>
      <c r="W348" s="26"/>
      <c r="X348" s="26"/>
      <c r="Y348" s="30"/>
      <c r="Z348" s="30"/>
      <c r="AA348" s="10"/>
      <c r="AB348" s="10"/>
      <c r="AC348" s="22"/>
      <c r="AD348" s="22"/>
      <c r="AE348" s="26"/>
      <c r="AF348" s="26"/>
      <c r="AG348" s="7"/>
      <c r="AH348" s="7"/>
      <c r="AI348" s="22"/>
      <c r="AJ348" s="22"/>
      <c r="AK348" s="26"/>
      <c r="AL348" s="26"/>
      <c r="AM348" s="7"/>
      <c r="AN348" s="7"/>
      <c r="AO348" s="22"/>
      <c r="AP348" s="22"/>
      <c r="AQ348" s="26"/>
      <c r="AR348" s="26"/>
      <c r="AS348" s="7"/>
      <c r="AT348" s="7"/>
    </row>
    <row r="349" spans="6:46" s="14" customFormat="1">
      <c r="F349" s="37"/>
      <c r="G349" s="31"/>
      <c r="H349" s="22"/>
      <c r="I349" s="22"/>
      <c r="J349" s="22"/>
      <c r="K349" s="22"/>
      <c r="L349" s="32"/>
      <c r="M349" s="33"/>
      <c r="N349" s="30"/>
      <c r="O349" s="34"/>
      <c r="P349" s="35"/>
      <c r="Q349" s="35"/>
      <c r="R349" s="22"/>
      <c r="S349" s="22"/>
      <c r="T349" s="22"/>
      <c r="U349" s="22"/>
      <c r="V349" s="22"/>
      <c r="W349" s="26"/>
      <c r="X349" s="26"/>
      <c r="Y349" s="30"/>
      <c r="Z349" s="30"/>
      <c r="AA349" s="10"/>
      <c r="AB349" s="10"/>
      <c r="AC349" s="22"/>
      <c r="AD349" s="22"/>
      <c r="AE349" s="26"/>
      <c r="AF349" s="26"/>
      <c r="AG349" s="7"/>
      <c r="AH349" s="7"/>
      <c r="AI349" s="22"/>
      <c r="AJ349" s="22"/>
      <c r="AK349" s="26"/>
      <c r="AL349" s="26"/>
      <c r="AM349" s="7"/>
      <c r="AN349" s="7"/>
      <c r="AO349" s="22"/>
      <c r="AP349" s="22"/>
      <c r="AQ349" s="26"/>
      <c r="AR349" s="26"/>
      <c r="AS349" s="7"/>
      <c r="AT349" s="7"/>
    </row>
    <row r="350" spans="6:46" s="14" customFormat="1">
      <c r="F350" s="37"/>
      <c r="G350" s="31"/>
      <c r="H350" s="22"/>
      <c r="I350" s="22"/>
      <c r="J350" s="22"/>
      <c r="K350" s="22"/>
      <c r="L350" s="32"/>
      <c r="M350" s="33"/>
      <c r="N350" s="30"/>
      <c r="O350" s="34"/>
      <c r="P350" s="35"/>
      <c r="Q350" s="35"/>
      <c r="R350" s="22"/>
      <c r="S350" s="22"/>
      <c r="T350" s="22"/>
      <c r="U350" s="22"/>
      <c r="V350" s="22"/>
      <c r="W350" s="26"/>
      <c r="X350" s="26"/>
      <c r="Y350" s="30"/>
      <c r="Z350" s="30"/>
      <c r="AA350" s="10"/>
      <c r="AB350" s="10"/>
      <c r="AC350" s="22"/>
      <c r="AD350" s="22"/>
      <c r="AE350" s="26"/>
      <c r="AF350" s="26"/>
      <c r="AG350" s="7"/>
      <c r="AH350" s="7"/>
      <c r="AI350" s="22"/>
      <c r="AJ350" s="22"/>
      <c r="AK350" s="26"/>
      <c r="AL350" s="26"/>
      <c r="AM350" s="7"/>
      <c r="AN350" s="7"/>
      <c r="AO350" s="22"/>
      <c r="AP350" s="22"/>
      <c r="AQ350" s="26"/>
      <c r="AR350" s="26"/>
      <c r="AS350" s="7"/>
      <c r="AT350" s="7"/>
    </row>
    <row r="351" spans="6:46" s="14" customFormat="1">
      <c r="F351" s="37"/>
      <c r="G351" s="31"/>
      <c r="H351" s="22"/>
      <c r="I351" s="22"/>
      <c r="J351" s="22"/>
      <c r="K351" s="22"/>
      <c r="L351" s="32"/>
      <c r="M351" s="33"/>
      <c r="N351" s="30"/>
      <c r="O351" s="34"/>
      <c r="P351" s="35"/>
      <c r="Q351" s="35"/>
      <c r="R351" s="22"/>
      <c r="S351" s="22"/>
      <c r="T351" s="22"/>
      <c r="U351" s="22"/>
      <c r="V351" s="22"/>
      <c r="W351" s="26"/>
      <c r="X351" s="26"/>
      <c r="Y351" s="30"/>
      <c r="Z351" s="30"/>
      <c r="AA351" s="10"/>
      <c r="AB351" s="10"/>
      <c r="AC351" s="22"/>
      <c r="AD351" s="22"/>
      <c r="AE351" s="26"/>
      <c r="AF351" s="26"/>
      <c r="AG351" s="7"/>
      <c r="AH351" s="7"/>
      <c r="AI351" s="22"/>
      <c r="AJ351" s="22"/>
      <c r="AK351" s="26"/>
      <c r="AL351" s="26"/>
      <c r="AM351" s="7"/>
      <c r="AN351" s="7"/>
      <c r="AO351" s="22"/>
      <c r="AP351" s="22"/>
      <c r="AQ351" s="26"/>
      <c r="AR351" s="26"/>
      <c r="AS351" s="7"/>
      <c r="AT351" s="7"/>
    </row>
    <row r="352" spans="6:46" s="14" customFormat="1">
      <c r="F352" s="37"/>
      <c r="G352" s="31"/>
      <c r="H352" s="22"/>
      <c r="I352" s="22"/>
      <c r="J352" s="22"/>
      <c r="K352" s="22"/>
      <c r="L352" s="32"/>
      <c r="M352" s="33"/>
      <c r="N352" s="30"/>
      <c r="O352" s="34"/>
      <c r="P352" s="35"/>
      <c r="Q352" s="35"/>
      <c r="R352" s="22"/>
      <c r="S352" s="22"/>
      <c r="T352" s="22"/>
      <c r="U352" s="22"/>
      <c r="V352" s="22"/>
      <c r="W352" s="26"/>
      <c r="X352" s="26"/>
      <c r="Y352" s="30"/>
      <c r="Z352" s="30"/>
      <c r="AA352" s="10"/>
      <c r="AB352" s="10"/>
      <c r="AC352" s="22"/>
      <c r="AD352" s="22"/>
      <c r="AE352" s="26"/>
      <c r="AF352" s="26"/>
      <c r="AG352" s="7"/>
      <c r="AH352" s="7"/>
      <c r="AI352" s="22"/>
      <c r="AJ352" s="22"/>
      <c r="AK352" s="26"/>
      <c r="AL352" s="26"/>
      <c r="AM352" s="7"/>
      <c r="AN352" s="7"/>
      <c r="AO352" s="22"/>
      <c r="AP352" s="22"/>
      <c r="AQ352" s="26"/>
      <c r="AR352" s="26"/>
      <c r="AS352" s="7"/>
      <c r="AT352" s="7"/>
    </row>
    <row r="353" spans="6:46" s="14" customFormat="1">
      <c r="F353" s="37"/>
      <c r="G353" s="31"/>
      <c r="H353" s="22"/>
      <c r="I353" s="22"/>
      <c r="J353" s="22"/>
      <c r="K353" s="22"/>
      <c r="L353" s="32"/>
      <c r="M353" s="33"/>
      <c r="N353" s="30"/>
      <c r="O353" s="34"/>
      <c r="P353" s="35"/>
      <c r="Q353" s="35"/>
      <c r="R353" s="22"/>
      <c r="S353" s="22"/>
      <c r="T353" s="22"/>
      <c r="U353" s="22"/>
      <c r="V353" s="22"/>
      <c r="W353" s="26"/>
      <c r="X353" s="26"/>
      <c r="Y353" s="30"/>
      <c r="Z353" s="30"/>
      <c r="AA353" s="10"/>
      <c r="AB353" s="10"/>
      <c r="AC353" s="22"/>
      <c r="AD353" s="22"/>
      <c r="AE353" s="26"/>
      <c r="AF353" s="26"/>
      <c r="AG353" s="7"/>
      <c r="AH353" s="7"/>
      <c r="AI353" s="22"/>
      <c r="AJ353" s="22"/>
      <c r="AK353" s="26"/>
      <c r="AL353" s="26"/>
      <c r="AM353" s="7"/>
      <c r="AN353" s="7"/>
      <c r="AO353" s="22"/>
      <c r="AP353" s="22"/>
      <c r="AQ353" s="26"/>
      <c r="AR353" s="26"/>
      <c r="AS353" s="7"/>
      <c r="AT353" s="7"/>
    </row>
    <row r="354" spans="6:46" s="14" customFormat="1">
      <c r="F354" s="37"/>
      <c r="G354" s="31"/>
      <c r="H354" s="22"/>
      <c r="I354" s="22"/>
      <c r="J354" s="22"/>
      <c r="K354" s="22"/>
      <c r="L354" s="32"/>
      <c r="M354" s="33"/>
      <c r="N354" s="30"/>
      <c r="O354" s="34"/>
      <c r="P354" s="35"/>
      <c r="Q354" s="35"/>
      <c r="R354" s="22"/>
      <c r="S354" s="22"/>
      <c r="T354" s="22"/>
      <c r="U354" s="22"/>
      <c r="V354" s="22"/>
      <c r="W354" s="26"/>
      <c r="X354" s="26"/>
      <c r="Y354" s="30"/>
      <c r="Z354" s="30"/>
      <c r="AA354" s="10"/>
      <c r="AB354" s="10"/>
      <c r="AC354" s="22"/>
      <c r="AD354" s="22"/>
      <c r="AE354" s="26"/>
      <c r="AF354" s="26"/>
      <c r="AG354" s="7"/>
      <c r="AH354" s="7"/>
      <c r="AI354" s="22"/>
      <c r="AJ354" s="22"/>
      <c r="AK354" s="26"/>
      <c r="AL354" s="26"/>
      <c r="AM354" s="7"/>
      <c r="AN354" s="7"/>
      <c r="AO354" s="22"/>
      <c r="AP354" s="22"/>
      <c r="AQ354" s="26"/>
      <c r="AR354" s="26"/>
      <c r="AS354" s="7"/>
      <c r="AT354" s="7"/>
    </row>
    <row r="355" spans="6:46" s="14" customFormat="1">
      <c r="F355" s="37"/>
      <c r="G355" s="31"/>
      <c r="H355" s="22"/>
      <c r="I355" s="22"/>
      <c r="J355" s="22"/>
      <c r="K355" s="22"/>
      <c r="L355" s="32"/>
      <c r="M355" s="33"/>
      <c r="N355" s="30"/>
      <c r="O355" s="34"/>
      <c r="P355" s="35"/>
      <c r="Q355" s="35"/>
      <c r="R355" s="22"/>
      <c r="S355" s="22"/>
      <c r="T355" s="22"/>
      <c r="U355" s="22"/>
      <c r="V355" s="22"/>
      <c r="W355" s="26"/>
      <c r="X355" s="26"/>
      <c r="Y355" s="30"/>
      <c r="Z355" s="30"/>
      <c r="AA355" s="10"/>
      <c r="AB355" s="10"/>
      <c r="AC355" s="22"/>
      <c r="AD355" s="22"/>
      <c r="AE355" s="26"/>
      <c r="AF355" s="26"/>
      <c r="AG355" s="7"/>
      <c r="AH355" s="7"/>
      <c r="AI355" s="22"/>
      <c r="AJ355" s="22"/>
      <c r="AK355" s="26"/>
      <c r="AL355" s="26"/>
      <c r="AM355" s="7"/>
      <c r="AN355" s="7"/>
      <c r="AO355" s="22"/>
      <c r="AP355" s="22"/>
      <c r="AQ355" s="26"/>
      <c r="AR355" s="26"/>
      <c r="AS355" s="7"/>
      <c r="AT355" s="7"/>
    </row>
    <row r="356" spans="6:46" s="14" customFormat="1">
      <c r="F356" s="37"/>
      <c r="G356" s="31"/>
      <c r="H356" s="22"/>
      <c r="I356" s="22"/>
      <c r="J356" s="22"/>
      <c r="K356" s="22"/>
      <c r="L356" s="32"/>
      <c r="M356" s="33"/>
      <c r="N356" s="30"/>
      <c r="O356" s="34"/>
      <c r="P356" s="35"/>
      <c r="Q356" s="35"/>
      <c r="R356" s="22"/>
      <c r="S356" s="22"/>
      <c r="T356" s="22"/>
      <c r="U356" s="22"/>
      <c r="V356" s="22"/>
      <c r="W356" s="26"/>
      <c r="X356" s="26"/>
      <c r="Y356" s="30"/>
      <c r="Z356" s="30"/>
      <c r="AA356" s="10"/>
      <c r="AB356" s="10"/>
      <c r="AC356" s="22"/>
      <c r="AD356" s="22"/>
      <c r="AE356" s="26"/>
      <c r="AF356" s="26"/>
      <c r="AG356" s="7"/>
      <c r="AH356" s="7"/>
      <c r="AI356" s="22"/>
      <c r="AJ356" s="22"/>
      <c r="AK356" s="26"/>
      <c r="AL356" s="26"/>
      <c r="AM356" s="7"/>
      <c r="AN356" s="7"/>
      <c r="AO356" s="22"/>
      <c r="AP356" s="22"/>
      <c r="AQ356" s="26"/>
      <c r="AR356" s="26"/>
      <c r="AS356" s="7"/>
      <c r="AT356" s="7"/>
    </row>
    <row r="357" spans="6:46" s="14" customFormat="1">
      <c r="F357" s="37"/>
      <c r="G357" s="31"/>
      <c r="H357" s="22"/>
      <c r="I357" s="22"/>
      <c r="J357" s="22"/>
      <c r="K357" s="22"/>
      <c r="L357" s="32"/>
      <c r="M357" s="33"/>
      <c r="N357" s="30"/>
      <c r="O357" s="34"/>
      <c r="P357" s="35"/>
      <c r="Q357" s="35"/>
      <c r="R357" s="22"/>
      <c r="S357" s="22"/>
      <c r="T357" s="22"/>
      <c r="U357" s="22"/>
      <c r="V357" s="22"/>
      <c r="W357" s="26"/>
      <c r="X357" s="26"/>
      <c r="Y357" s="30"/>
      <c r="Z357" s="30"/>
      <c r="AA357" s="10"/>
      <c r="AB357" s="10"/>
      <c r="AC357" s="22"/>
      <c r="AD357" s="22"/>
      <c r="AE357" s="26"/>
      <c r="AF357" s="26"/>
      <c r="AG357" s="7"/>
      <c r="AH357" s="7"/>
      <c r="AI357" s="22"/>
      <c r="AJ357" s="22"/>
      <c r="AK357" s="26"/>
      <c r="AL357" s="26"/>
      <c r="AM357" s="7"/>
      <c r="AN357" s="7"/>
      <c r="AO357" s="22"/>
      <c r="AP357" s="22"/>
      <c r="AQ357" s="26"/>
      <c r="AR357" s="26"/>
      <c r="AS357" s="7"/>
      <c r="AT357" s="7"/>
    </row>
    <row r="358" spans="6:46" s="14" customFormat="1">
      <c r="F358" s="37"/>
      <c r="G358" s="31"/>
      <c r="H358" s="22"/>
      <c r="I358" s="22"/>
      <c r="J358" s="22"/>
      <c r="K358" s="22"/>
      <c r="L358" s="32"/>
      <c r="M358" s="33"/>
      <c r="N358" s="30"/>
      <c r="O358" s="34"/>
      <c r="P358" s="35"/>
      <c r="Q358" s="35"/>
      <c r="R358" s="22"/>
      <c r="S358" s="22"/>
      <c r="T358" s="22"/>
      <c r="U358" s="22"/>
      <c r="V358" s="22"/>
      <c r="W358" s="26"/>
      <c r="X358" s="26"/>
      <c r="Y358" s="30"/>
      <c r="Z358" s="30"/>
      <c r="AA358" s="10"/>
      <c r="AB358" s="10"/>
      <c r="AC358" s="22"/>
      <c r="AD358" s="22"/>
      <c r="AE358" s="26"/>
      <c r="AF358" s="26"/>
      <c r="AG358" s="7"/>
      <c r="AH358" s="7"/>
      <c r="AI358" s="22"/>
      <c r="AJ358" s="22"/>
      <c r="AK358" s="26"/>
      <c r="AL358" s="26"/>
      <c r="AM358" s="7"/>
      <c r="AN358" s="7"/>
      <c r="AO358" s="22"/>
      <c r="AP358" s="22"/>
      <c r="AQ358" s="26"/>
      <c r="AR358" s="26"/>
      <c r="AS358" s="7"/>
      <c r="AT358" s="7"/>
    </row>
    <row r="359" spans="6:46" s="14" customFormat="1">
      <c r="F359" s="37"/>
      <c r="G359" s="31"/>
      <c r="H359" s="22"/>
      <c r="I359" s="22"/>
      <c r="J359" s="22"/>
      <c r="K359" s="22"/>
      <c r="L359" s="32"/>
      <c r="M359" s="33"/>
      <c r="N359" s="30"/>
      <c r="O359" s="34"/>
      <c r="P359" s="35"/>
      <c r="Q359" s="35"/>
      <c r="R359" s="22"/>
      <c r="S359" s="22"/>
      <c r="T359" s="22"/>
      <c r="U359" s="22"/>
      <c r="V359" s="22"/>
      <c r="W359" s="26"/>
      <c r="X359" s="26"/>
      <c r="Y359" s="30"/>
      <c r="Z359" s="30"/>
      <c r="AA359" s="10"/>
      <c r="AB359" s="10"/>
      <c r="AC359" s="22"/>
      <c r="AD359" s="22"/>
      <c r="AE359" s="26"/>
      <c r="AF359" s="26"/>
      <c r="AG359" s="7"/>
      <c r="AH359" s="7"/>
      <c r="AI359" s="22"/>
      <c r="AJ359" s="22"/>
      <c r="AK359" s="26"/>
      <c r="AL359" s="26"/>
      <c r="AM359" s="7"/>
      <c r="AN359" s="7"/>
      <c r="AO359" s="22"/>
      <c r="AP359" s="22"/>
      <c r="AQ359" s="26"/>
      <c r="AR359" s="26"/>
      <c r="AS359" s="7"/>
      <c r="AT359" s="7"/>
    </row>
    <row r="360" spans="6:46" s="14" customFormat="1">
      <c r="F360" s="37"/>
      <c r="G360" s="31"/>
      <c r="H360" s="22"/>
      <c r="I360" s="22"/>
      <c r="J360" s="22"/>
      <c r="K360" s="22"/>
      <c r="L360" s="32"/>
      <c r="M360" s="33"/>
      <c r="N360" s="30"/>
      <c r="O360" s="34"/>
      <c r="P360" s="35"/>
      <c r="Q360" s="35"/>
      <c r="R360" s="22"/>
      <c r="S360" s="22"/>
      <c r="T360" s="22"/>
      <c r="U360" s="22"/>
      <c r="V360" s="22"/>
      <c r="W360" s="26"/>
      <c r="X360" s="26"/>
      <c r="Y360" s="30"/>
      <c r="Z360" s="30"/>
      <c r="AA360" s="10"/>
      <c r="AB360" s="10"/>
      <c r="AC360" s="22"/>
      <c r="AD360" s="22"/>
      <c r="AE360" s="26"/>
      <c r="AF360" s="26"/>
      <c r="AG360" s="7"/>
      <c r="AH360" s="7"/>
      <c r="AI360" s="22"/>
      <c r="AJ360" s="22"/>
      <c r="AK360" s="26"/>
      <c r="AL360" s="26"/>
      <c r="AM360" s="7"/>
      <c r="AN360" s="7"/>
      <c r="AO360" s="22"/>
      <c r="AP360" s="22"/>
      <c r="AQ360" s="26"/>
      <c r="AR360" s="26"/>
      <c r="AS360" s="7"/>
      <c r="AT360" s="7"/>
    </row>
    <row r="361" spans="6:46" s="14" customFormat="1">
      <c r="F361" s="37"/>
      <c r="G361" s="31"/>
      <c r="H361" s="22"/>
      <c r="I361" s="22"/>
      <c r="J361" s="22"/>
      <c r="K361" s="22"/>
      <c r="L361" s="32"/>
      <c r="M361" s="33"/>
      <c r="N361" s="30"/>
      <c r="O361" s="34"/>
      <c r="P361" s="35"/>
      <c r="Q361" s="35"/>
      <c r="R361" s="22"/>
      <c r="S361" s="22"/>
      <c r="T361" s="22"/>
      <c r="U361" s="22"/>
      <c r="V361" s="22"/>
      <c r="W361" s="26"/>
      <c r="X361" s="26"/>
      <c r="Y361" s="30"/>
      <c r="Z361" s="30"/>
      <c r="AA361" s="10"/>
      <c r="AB361" s="10"/>
      <c r="AC361" s="22"/>
      <c r="AD361" s="22"/>
      <c r="AE361" s="26"/>
      <c r="AF361" s="26"/>
      <c r="AG361" s="7"/>
      <c r="AH361" s="7"/>
      <c r="AI361" s="22"/>
      <c r="AJ361" s="22"/>
      <c r="AK361" s="26"/>
      <c r="AL361" s="26"/>
      <c r="AM361" s="7"/>
      <c r="AN361" s="7"/>
      <c r="AO361" s="22"/>
      <c r="AP361" s="22"/>
      <c r="AQ361" s="26"/>
      <c r="AR361" s="26"/>
      <c r="AS361" s="7"/>
      <c r="AT361" s="7"/>
    </row>
    <row r="362" spans="6:46" s="14" customFormat="1">
      <c r="F362" s="37"/>
      <c r="G362" s="31"/>
      <c r="H362" s="22"/>
      <c r="I362" s="22"/>
      <c r="J362" s="22"/>
      <c r="K362" s="22"/>
      <c r="L362" s="32"/>
      <c r="M362" s="33"/>
      <c r="N362" s="30"/>
      <c r="O362" s="34"/>
      <c r="P362" s="35"/>
      <c r="Q362" s="35"/>
      <c r="R362" s="22"/>
      <c r="S362" s="22"/>
      <c r="T362" s="22"/>
      <c r="U362" s="22"/>
      <c r="V362" s="22"/>
      <c r="W362" s="26"/>
      <c r="X362" s="26"/>
      <c r="Y362" s="30"/>
      <c r="Z362" s="30"/>
      <c r="AA362" s="10"/>
      <c r="AB362" s="10"/>
      <c r="AC362" s="22"/>
      <c r="AD362" s="22"/>
      <c r="AE362" s="26"/>
      <c r="AF362" s="26"/>
      <c r="AG362" s="7"/>
      <c r="AH362" s="7"/>
      <c r="AI362" s="22"/>
      <c r="AJ362" s="22"/>
      <c r="AK362" s="26"/>
      <c r="AL362" s="26"/>
      <c r="AM362" s="7"/>
      <c r="AN362" s="7"/>
      <c r="AO362" s="22"/>
      <c r="AP362" s="22"/>
      <c r="AQ362" s="26"/>
      <c r="AR362" s="26"/>
      <c r="AS362" s="7"/>
      <c r="AT362" s="7"/>
    </row>
    <row r="363" spans="6:46" s="14" customFormat="1">
      <c r="F363" s="37"/>
      <c r="G363" s="31"/>
      <c r="H363" s="22"/>
      <c r="I363" s="22"/>
      <c r="J363" s="22"/>
      <c r="K363" s="22"/>
      <c r="L363" s="32"/>
      <c r="M363" s="33"/>
      <c r="N363" s="30"/>
      <c r="O363" s="34"/>
      <c r="P363" s="35"/>
      <c r="Q363" s="35"/>
      <c r="R363" s="22"/>
      <c r="S363" s="22"/>
      <c r="T363" s="22"/>
      <c r="U363" s="22"/>
      <c r="V363" s="22"/>
      <c r="W363" s="26"/>
      <c r="X363" s="26"/>
      <c r="Y363" s="30"/>
      <c r="Z363" s="30"/>
      <c r="AA363" s="10"/>
      <c r="AB363" s="10"/>
      <c r="AC363" s="22"/>
      <c r="AD363" s="22"/>
      <c r="AE363" s="26"/>
      <c r="AF363" s="26"/>
      <c r="AG363" s="7"/>
      <c r="AH363" s="7"/>
      <c r="AI363" s="22"/>
      <c r="AJ363" s="22"/>
      <c r="AK363" s="26"/>
      <c r="AL363" s="26"/>
      <c r="AM363" s="7"/>
      <c r="AN363" s="7"/>
      <c r="AO363" s="22"/>
      <c r="AP363" s="22"/>
      <c r="AQ363" s="26"/>
      <c r="AR363" s="26"/>
      <c r="AS363" s="7"/>
      <c r="AT363" s="7"/>
    </row>
    <row r="364" spans="6:46" s="14" customFormat="1">
      <c r="F364" s="37"/>
      <c r="G364" s="31"/>
      <c r="H364" s="22"/>
      <c r="I364" s="22"/>
      <c r="J364" s="22"/>
      <c r="K364" s="22"/>
      <c r="L364" s="32"/>
      <c r="M364" s="33"/>
      <c r="N364" s="30"/>
      <c r="O364" s="34"/>
      <c r="P364" s="35"/>
      <c r="Q364" s="35"/>
      <c r="R364" s="22"/>
      <c r="S364" s="22"/>
      <c r="T364" s="22"/>
      <c r="U364" s="22"/>
      <c r="V364" s="22"/>
      <c r="W364" s="26"/>
      <c r="X364" s="26"/>
      <c r="Y364" s="30"/>
      <c r="Z364" s="30"/>
      <c r="AA364" s="10"/>
      <c r="AB364" s="10"/>
      <c r="AC364" s="22"/>
      <c r="AD364" s="22"/>
      <c r="AE364" s="26"/>
      <c r="AF364" s="26"/>
      <c r="AG364" s="7"/>
      <c r="AH364" s="7"/>
      <c r="AI364" s="22"/>
      <c r="AJ364" s="22"/>
      <c r="AK364" s="26"/>
      <c r="AL364" s="26"/>
      <c r="AM364" s="7"/>
      <c r="AN364" s="7"/>
      <c r="AO364" s="22"/>
      <c r="AP364" s="22"/>
      <c r="AQ364" s="26"/>
      <c r="AR364" s="26"/>
      <c r="AS364" s="7"/>
      <c r="AT364" s="7"/>
    </row>
    <row r="365" spans="6:46" s="14" customFormat="1">
      <c r="F365" s="37"/>
      <c r="G365" s="31"/>
      <c r="H365" s="22"/>
      <c r="I365" s="22"/>
      <c r="J365" s="22"/>
      <c r="K365" s="22"/>
      <c r="L365" s="32"/>
      <c r="M365" s="33"/>
      <c r="N365" s="30"/>
      <c r="O365" s="34"/>
      <c r="P365" s="35"/>
      <c r="Q365" s="35"/>
      <c r="R365" s="22"/>
      <c r="S365" s="22"/>
      <c r="T365" s="22"/>
      <c r="U365" s="22"/>
      <c r="V365" s="22"/>
      <c r="W365" s="26"/>
      <c r="X365" s="26"/>
      <c r="Y365" s="30"/>
      <c r="Z365" s="30"/>
      <c r="AA365" s="10"/>
      <c r="AB365" s="10"/>
      <c r="AC365" s="22"/>
      <c r="AD365" s="22"/>
      <c r="AE365" s="26"/>
      <c r="AF365" s="26"/>
      <c r="AG365" s="7"/>
      <c r="AH365" s="7"/>
      <c r="AI365" s="22"/>
      <c r="AJ365" s="22"/>
      <c r="AK365" s="26"/>
      <c r="AL365" s="26"/>
      <c r="AM365" s="7"/>
      <c r="AN365" s="7"/>
      <c r="AO365" s="22"/>
      <c r="AP365" s="22"/>
      <c r="AQ365" s="26"/>
      <c r="AR365" s="26"/>
      <c r="AS365" s="7"/>
      <c r="AT365" s="7"/>
    </row>
    <row r="366" spans="6:46" s="14" customFormat="1">
      <c r="F366" s="37"/>
      <c r="G366" s="31"/>
      <c r="H366" s="22"/>
      <c r="I366" s="22"/>
      <c r="J366" s="22"/>
      <c r="K366" s="22"/>
      <c r="L366" s="32"/>
      <c r="M366" s="33"/>
      <c r="N366" s="30"/>
      <c r="O366" s="34"/>
      <c r="P366" s="35"/>
      <c r="Q366" s="35"/>
      <c r="R366" s="22"/>
      <c r="S366" s="22"/>
      <c r="T366" s="22"/>
      <c r="U366" s="22"/>
      <c r="V366" s="22"/>
      <c r="W366" s="26"/>
      <c r="X366" s="26"/>
      <c r="Y366" s="30"/>
      <c r="Z366" s="30"/>
      <c r="AA366" s="10"/>
      <c r="AB366" s="10"/>
      <c r="AC366" s="22"/>
      <c r="AD366" s="22"/>
      <c r="AE366" s="26"/>
      <c r="AF366" s="26"/>
      <c r="AG366" s="7"/>
      <c r="AH366" s="7"/>
      <c r="AI366" s="22"/>
      <c r="AJ366" s="22"/>
      <c r="AK366" s="26"/>
      <c r="AL366" s="26"/>
      <c r="AM366" s="7"/>
      <c r="AN366" s="7"/>
      <c r="AO366" s="22"/>
      <c r="AP366" s="22"/>
      <c r="AQ366" s="26"/>
      <c r="AR366" s="26"/>
      <c r="AS366" s="7"/>
      <c r="AT366" s="7"/>
    </row>
    <row r="367" spans="6:46" s="14" customFormat="1">
      <c r="F367" s="37"/>
      <c r="G367" s="31"/>
      <c r="H367" s="22"/>
      <c r="I367" s="22"/>
      <c r="J367" s="22"/>
      <c r="K367" s="22"/>
      <c r="L367" s="32"/>
      <c r="M367" s="33"/>
      <c r="N367" s="30"/>
      <c r="O367" s="34"/>
      <c r="P367" s="35"/>
      <c r="Q367" s="35"/>
      <c r="R367" s="22"/>
      <c r="S367" s="22"/>
      <c r="T367" s="22"/>
      <c r="U367" s="22"/>
      <c r="V367" s="22"/>
      <c r="W367" s="26"/>
      <c r="X367" s="26"/>
      <c r="Y367" s="30"/>
      <c r="Z367" s="30"/>
      <c r="AA367" s="10"/>
      <c r="AB367" s="10"/>
      <c r="AC367" s="22"/>
      <c r="AD367" s="22"/>
      <c r="AE367" s="26"/>
      <c r="AF367" s="26"/>
      <c r="AG367" s="7"/>
      <c r="AH367" s="7"/>
      <c r="AI367" s="22"/>
      <c r="AJ367" s="22"/>
      <c r="AK367" s="26"/>
      <c r="AL367" s="26"/>
      <c r="AM367" s="7"/>
      <c r="AN367" s="7"/>
      <c r="AO367" s="22"/>
      <c r="AP367" s="22"/>
      <c r="AQ367" s="26"/>
      <c r="AR367" s="26"/>
      <c r="AS367" s="7"/>
      <c r="AT367" s="7"/>
    </row>
    <row r="368" spans="6:46" s="14" customFormat="1">
      <c r="F368" s="37"/>
      <c r="G368" s="31"/>
      <c r="H368" s="22"/>
      <c r="I368" s="22"/>
      <c r="J368" s="22"/>
      <c r="K368" s="22"/>
      <c r="L368" s="32"/>
      <c r="M368" s="33"/>
      <c r="N368" s="30"/>
      <c r="O368" s="34"/>
      <c r="P368" s="35"/>
      <c r="Q368" s="35"/>
      <c r="R368" s="22"/>
      <c r="S368" s="22"/>
      <c r="T368" s="22"/>
      <c r="U368" s="22"/>
      <c r="V368" s="22"/>
      <c r="W368" s="26"/>
      <c r="X368" s="26"/>
      <c r="Y368" s="30"/>
      <c r="Z368" s="30"/>
      <c r="AA368" s="10"/>
      <c r="AB368" s="10"/>
      <c r="AC368" s="22"/>
      <c r="AD368" s="22"/>
      <c r="AE368" s="26"/>
      <c r="AF368" s="26"/>
      <c r="AG368" s="7"/>
      <c r="AH368" s="7"/>
      <c r="AI368" s="22"/>
      <c r="AJ368" s="22"/>
      <c r="AK368" s="26"/>
      <c r="AL368" s="26"/>
      <c r="AM368" s="7"/>
      <c r="AN368" s="7"/>
      <c r="AO368" s="22"/>
      <c r="AP368" s="22"/>
      <c r="AQ368" s="26"/>
      <c r="AR368" s="26"/>
      <c r="AS368" s="7"/>
      <c r="AT368" s="7"/>
    </row>
    <row r="369" spans="3:46" s="14" customFormat="1">
      <c r="F369" s="37"/>
      <c r="G369" s="31"/>
      <c r="H369" s="22"/>
      <c r="I369" s="22"/>
      <c r="J369" s="22"/>
      <c r="K369" s="22"/>
      <c r="L369" s="32"/>
      <c r="M369" s="33"/>
      <c r="N369" s="30"/>
      <c r="O369" s="34"/>
      <c r="P369" s="35"/>
      <c r="Q369" s="35"/>
      <c r="R369" s="22"/>
      <c r="S369" s="22"/>
      <c r="T369" s="22"/>
      <c r="U369" s="22"/>
      <c r="V369" s="22"/>
      <c r="W369" s="26"/>
      <c r="X369" s="26"/>
      <c r="Y369" s="30"/>
      <c r="Z369" s="30"/>
      <c r="AA369" s="10"/>
      <c r="AB369" s="10"/>
      <c r="AC369" s="22"/>
      <c r="AD369" s="22"/>
      <c r="AE369" s="26"/>
      <c r="AF369" s="26"/>
      <c r="AG369" s="7"/>
      <c r="AH369" s="7"/>
      <c r="AI369" s="22"/>
      <c r="AJ369" s="22"/>
      <c r="AK369" s="26"/>
      <c r="AL369" s="26"/>
      <c r="AM369" s="7"/>
      <c r="AN369" s="7"/>
      <c r="AO369" s="22"/>
      <c r="AP369" s="22"/>
      <c r="AQ369" s="26"/>
      <c r="AR369" s="26"/>
      <c r="AS369" s="7"/>
      <c r="AT369" s="7"/>
    </row>
    <row r="370" spans="3:46" s="14" customFormat="1">
      <c r="F370" s="37"/>
      <c r="G370" s="31"/>
      <c r="H370" s="22"/>
      <c r="I370" s="22"/>
      <c r="J370" s="22"/>
      <c r="K370" s="22"/>
      <c r="L370" s="32"/>
      <c r="M370" s="33"/>
      <c r="N370" s="30"/>
      <c r="O370" s="34"/>
      <c r="P370" s="35"/>
      <c r="Q370" s="35"/>
      <c r="R370" s="22"/>
      <c r="S370" s="22"/>
      <c r="T370" s="22"/>
      <c r="U370" s="22"/>
      <c r="V370" s="22"/>
      <c r="W370" s="26"/>
      <c r="X370" s="26"/>
      <c r="Y370" s="30"/>
      <c r="Z370" s="30"/>
      <c r="AA370" s="10"/>
      <c r="AB370" s="10"/>
      <c r="AC370" s="22"/>
      <c r="AD370" s="22"/>
      <c r="AE370" s="26"/>
      <c r="AF370" s="26"/>
      <c r="AG370" s="7"/>
      <c r="AH370" s="7"/>
      <c r="AI370" s="22"/>
      <c r="AJ370" s="22"/>
      <c r="AK370" s="26"/>
      <c r="AL370" s="26"/>
      <c r="AM370" s="7"/>
      <c r="AN370" s="7"/>
      <c r="AO370" s="22"/>
      <c r="AP370" s="22"/>
      <c r="AQ370" s="26"/>
      <c r="AR370" s="26"/>
      <c r="AS370" s="7"/>
      <c r="AT370" s="7"/>
    </row>
    <row r="371" spans="3:46" s="14" customFormat="1">
      <c r="C371" s="14" t="s">
        <v>61</v>
      </c>
      <c r="F371" s="37"/>
      <c r="G371" s="31"/>
      <c r="H371" s="22"/>
      <c r="I371" s="22"/>
      <c r="J371" s="22"/>
      <c r="K371" s="22"/>
      <c r="L371" s="32"/>
      <c r="M371" s="33"/>
      <c r="N371" s="30"/>
      <c r="O371" s="34"/>
      <c r="P371" s="35"/>
      <c r="Q371" s="35"/>
      <c r="R371" s="22"/>
      <c r="S371" s="22"/>
      <c r="T371" s="22"/>
      <c r="U371" s="22"/>
      <c r="V371" s="22"/>
      <c r="W371" s="26"/>
      <c r="X371" s="26"/>
      <c r="Y371" s="30"/>
      <c r="Z371" s="30"/>
      <c r="AA371" s="10"/>
      <c r="AB371" s="10"/>
      <c r="AC371" s="22"/>
      <c r="AD371" s="22"/>
      <c r="AE371" s="26"/>
      <c r="AF371" s="26"/>
      <c r="AG371" s="7"/>
      <c r="AH371" s="7"/>
      <c r="AI371" s="22"/>
      <c r="AJ371" s="22"/>
      <c r="AK371" s="26"/>
      <c r="AL371" s="26"/>
      <c r="AM371" s="7"/>
      <c r="AN371" s="7"/>
      <c r="AO371" s="22"/>
      <c r="AP371" s="22"/>
      <c r="AQ371" s="26"/>
      <c r="AR371" s="26"/>
      <c r="AS371" s="7"/>
      <c r="AT371" s="7"/>
    </row>
    <row r="372" spans="3:46" s="14" customFormat="1">
      <c r="C372" s="14" t="s">
        <v>62</v>
      </c>
      <c r="F372" s="37"/>
      <c r="G372" s="31"/>
      <c r="H372" s="22"/>
      <c r="I372" s="22"/>
      <c r="J372" s="22"/>
      <c r="K372" s="22"/>
      <c r="L372" s="32"/>
      <c r="M372" s="33"/>
      <c r="N372" s="30"/>
      <c r="O372" s="34"/>
      <c r="P372" s="35"/>
      <c r="Q372" s="35"/>
      <c r="R372" s="22"/>
      <c r="S372" s="22"/>
      <c r="T372" s="22"/>
      <c r="U372" s="22"/>
      <c r="V372" s="22"/>
      <c r="W372" s="26"/>
      <c r="X372" s="26"/>
      <c r="Y372" s="30"/>
      <c r="Z372" s="30"/>
      <c r="AA372" s="10"/>
      <c r="AB372" s="10"/>
      <c r="AC372" s="22"/>
      <c r="AD372" s="22"/>
      <c r="AE372" s="26"/>
      <c r="AF372" s="26"/>
      <c r="AG372" s="7"/>
      <c r="AH372" s="7"/>
      <c r="AI372" s="22"/>
      <c r="AJ372" s="22"/>
      <c r="AK372" s="26"/>
      <c r="AL372" s="26"/>
      <c r="AM372" s="7"/>
      <c r="AN372" s="7"/>
      <c r="AO372" s="22"/>
      <c r="AP372" s="22"/>
      <c r="AQ372" s="26"/>
      <c r="AR372" s="26"/>
      <c r="AS372" s="7"/>
      <c r="AT372" s="7"/>
    </row>
    <row r="373" spans="3:46" s="14" customFormat="1">
      <c r="F373" s="19"/>
      <c r="G373" s="15"/>
      <c r="R373" s="15"/>
      <c r="S373" s="15"/>
      <c r="T373" s="15"/>
      <c r="U373" s="15"/>
      <c r="V373" s="15"/>
      <c r="W373" s="15"/>
      <c r="X373" s="15"/>
      <c r="Y373" s="18"/>
      <c r="Z373" s="15"/>
      <c r="AA373" s="15"/>
      <c r="AB373" s="15"/>
      <c r="AC373" s="16"/>
      <c r="AO373" s="8"/>
      <c r="AP373" s="8"/>
      <c r="AQ373" s="7"/>
      <c r="AR373" s="7"/>
      <c r="AS373" s="7"/>
      <c r="AT373" s="7"/>
    </row>
    <row r="374" spans="3:46" s="14" customFormat="1">
      <c r="F374" s="19"/>
      <c r="G374" s="15"/>
      <c r="R374" s="15"/>
      <c r="S374" s="15"/>
      <c r="T374" s="15"/>
      <c r="U374" s="15"/>
      <c r="V374" s="15"/>
      <c r="W374" s="15"/>
      <c r="X374" s="15"/>
      <c r="Y374" s="18"/>
      <c r="Z374" s="15"/>
      <c r="AA374" s="15"/>
      <c r="AB374" s="15"/>
      <c r="AC374" s="16"/>
      <c r="AO374" s="8"/>
      <c r="AP374" s="8"/>
      <c r="AQ374" s="7"/>
      <c r="AR374" s="7"/>
      <c r="AS374" s="7"/>
      <c r="AT374" s="7"/>
    </row>
    <row r="375" spans="3:46" s="14" customFormat="1">
      <c r="F375" s="19"/>
      <c r="G375" s="15"/>
      <c r="R375" s="15"/>
      <c r="S375" s="15"/>
      <c r="T375" s="15"/>
      <c r="U375" s="15"/>
      <c r="V375" s="15"/>
      <c r="W375" s="15"/>
      <c r="X375" s="15"/>
      <c r="Y375" s="18"/>
      <c r="Z375" s="15"/>
      <c r="AA375" s="15"/>
      <c r="AB375" s="15"/>
      <c r="AC375" s="16"/>
      <c r="AO375" s="8"/>
      <c r="AP375" s="8"/>
      <c r="AQ375" s="7"/>
      <c r="AR375" s="7"/>
      <c r="AS375" s="7"/>
      <c r="AT375" s="7"/>
    </row>
    <row r="376" spans="3:46" s="14" customFormat="1">
      <c r="G376" s="15"/>
      <c r="R376" s="15"/>
      <c r="S376" s="15"/>
      <c r="T376" s="15"/>
      <c r="U376" s="15"/>
      <c r="V376" s="15"/>
      <c r="W376" s="15"/>
      <c r="X376" s="15"/>
      <c r="Y376" s="18"/>
      <c r="Z376" s="15"/>
      <c r="AA376" s="15"/>
      <c r="AB376" s="15"/>
      <c r="AC376" s="16"/>
      <c r="AO376" s="8"/>
      <c r="AP376" s="8"/>
      <c r="AQ376" s="7"/>
      <c r="AR376" s="7"/>
      <c r="AS376" s="7"/>
      <c r="AT376" s="7"/>
    </row>
    <row r="377" spans="3:46" s="14" customFormat="1">
      <c r="G377" s="15"/>
      <c r="R377" s="15"/>
      <c r="S377" s="15"/>
      <c r="T377" s="15"/>
      <c r="U377" s="15"/>
      <c r="V377" s="15"/>
      <c r="W377" s="15"/>
      <c r="X377" s="15"/>
      <c r="Y377" s="18"/>
      <c r="Z377" s="15"/>
      <c r="AA377" s="15"/>
      <c r="AB377" s="15"/>
      <c r="AC377" s="16"/>
      <c r="AO377" s="8"/>
      <c r="AP377" s="8"/>
      <c r="AQ377" s="7"/>
      <c r="AR377" s="7"/>
      <c r="AS377" s="7"/>
      <c r="AT377" s="7"/>
    </row>
    <row r="378" spans="3:46" s="14" customFormat="1">
      <c r="G378" s="15"/>
      <c r="R378" s="15"/>
      <c r="S378" s="15"/>
      <c r="T378" s="15"/>
      <c r="U378" s="15"/>
      <c r="V378" s="15"/>
      <c r="W378" s="15"/>
      <c r="X378" s="15"/>
      <c r="Y378" s="18"/>
      <c r="Z378" s="15"/>
      <c r="AA378" s="15"/>
      <c r="AB378" s="15"/>
      <c r="AC378" s="16"/>
      <c r="AO378" s="8"/>
      <c r="AP378" s="8"/>
      <c r="AQ378" s="7"/>
      <c r="AR378" s="7"/>
      <c r="AS378" s="7"/>
      <c r="AT378" s="7"/>
    </row>
    <row r="379" spans="3:46" s="14" customFormat="1">
      <c r="G379" s="15"/>
      <c r="R379" s="15"/>
      <c r="S379" s="15"/>
      <c r="T379" s="15"/>
      <c r="U379" s="15"/>
      <c r="V379" s="15"/>
      <c r="W379" s="15"/>
      <c r="X379" s="15"/>
      <c r="Y379" s="18"/>
      <c r="Z379" s="15"/>
      <c r="AA379" s="15"/>
      <c r="AB379" s="15"/>
      <c r="AC379" s="16"/>
      <c r="AO379" s="8"/>
      <c r="AP379" s="8"/>
      <c r="AQ379" s="7"/>
      <c r="AR379" s="7"/>
      <c r="AS379" s="7"/>
      <c r="AT379" s="7"/>
    </row>
    <row r="380" spans="3:46" s="14" customFormat="1">
      <c r="G380" s="15"/>
      <c r="R380" s="15"/>
      <c r="S380" s="15"/>
      <c r="T380" s="15"/>
      <c r="U380" s="15"/>
      <c r="V380" s="15"/>
      <c r="W380" s="15"/>
      <c r="X380" s="15"/>
      <c r="Y380" s="18"/>
      <c r="Z380" s="15"/>
      <c r="AA380" s="15"/>
      <c r="AB380" s="15"/>
      <c r="AC380" s="16"/>
      <c r="AO380" s="8"/>
      <c r="AP380" s="8"/>
      <c r="AQ380" s="7"/>
      <c r="AR380" s="7"/>
      <c r="AS380" s="7"/>
      <c r="AT380" s="7"/>
    </row>
    <row r="381" spans="3:46" s="14" customFormat="1">
      <c r="G381" s="15"/>
      <c r="R381" s="15"/>
      <c r="S381" s="15"/>
      <c r="T381" s="15"/>
      <c r="U381" s="15"/>
      <c r="V381" s="15"/>
      <c r="W381" s="15"/>
      <c r="X381" s="15"/>
      <c r="Y381" s="18"/>
      <c r="Z381" s="15"/>
      <c r="AA381" s="15"/>
      <c r="AB381" s="15"/>
      <c r="AC381" s="16"/>
      <c r="AO381" s="8"/>
      <c r="AP381" s="8"/>
      <c r="AQ381" s="7"/>
      <c r="AR381" s="7"/>
      <c r="AS381" s="7"/>
      <c r="AT381" s="7"/>
    </row>
    <row r="382" spans="3:46" s="14" customFormat="1">
      <c r="G382" s="15"/>
      <c r="R382" s="15"/>
      <c r="S382" s="15"/>
      <c r="T382" s="15"/>
      <c r="U382" s="15"/>
      <c r="V382" s="15"/>
      <c r="W382" s="15"/>
      <c r="X382" s="15"/>
      <c r="Y382" s="18"/>
      <c r="Z382" s="15"/>
      <c r="AA382" s="15"/>
      <c r="AB382" s="15"/>
      <c r="AC382" s="16"/>
      <c r="AO382" s="8"/>
      <c r="AP382" s="8"/>
      <c r="AQ382" s="7"/>
      <c r="AR382" s="7"/>
      <c r="AS382" s="7"/>
      <c r="AT382" s="7"/>
    </row>
    <row r="383" spans="3:46" s="14" customFormat="1">
      <c r="G383" s="15"/>
      <c r="R383" s="15"/>
      <c r="S383" s="15"/>
      <c r="T383" s="15"/>
      <c r="U383" s="15"/>
      <c r="V383" s="15"/>
      <c r="W383" s="15"/>
      <c r="X383" s="15"/>
      <c r="Y383" s="18"/>
      <c r="Z383" s="15"/>
      <c r="AA383" s="15"/>
      <c r="AB383" s="15"/>
      <c r="AC383" s="16"/>
      <c r="AO383" s="8"/>
      <c r="AP383" s="8"/>
      <c r="AQ383" s="7"/>
      <c r="AR383" s="7"/>
      <c r="AS383" s="7"/>
      <c r="AT383" s="7"/>
    </row>
    <row r="384" spans="3:46" s="14" customFormat="1">
      <c r="G384" s="15"/>
      <c r="R384" s="15"/>
      <c r="S384" s="15"/>
      <c r="T384" s="15"/>
      <c r="U384" s="15"/>
      <c r="V384" s="15"/>
      <c r="W384" s="15"/>
      <c r="X384" s="15"/>
      <c r="Y384" s="18"/>
      <c r="Z384" s="15"/>
      <c r="AA384" s="15"/>
      <c r="AB384" s="15"/>
      <c r="AC384" s="16"/>
    </row>
    <row r="385" spans="7:29" s="14" customFormat="1">
      <c r="G385" s="15"/>
      <c r="R385" s="15"/>
      <c r="S385" s="15"/>
      <c r="T385" s="15"/>
      <c r="U385" s="15"/>
      <c r="V385" s="15"/>
      <c r="W385" s="15"/>
      <c r="X385" s="15"/>
      <c r="Y385" s="18"/>
      <c r="Z385" s="15"/>
      <c r="AA385" s="15"/>
      <c r="AB385" s="15"/>
      <c r="AC385" s="16"/>
    </row>
    <row r="386" spans="7:29" s="14" customFormat="1">
      <c r="G386" s="15"/>
      <c r="R386" s="15"/>
      <c r="S386" s="15"/>
      <c r="T386" s="15"/>
      <c r="U386" s="15"/>
      <c r="V386" s="15"/>
      <c r="W386" s="15"/>
      <c r="X386" s="15"/>
      <c r="Y386" s="18"/>
      <c r="Z386" s="15"/>
      <c r="AA386" s="15"/>
      <c r="AB386" s="15"/>
      <c r="AC386" s="16"/>
    </row>
    <row r="387" spans="7:29" s="14" customFormat="1">
      <c r="G387" s="15"/>
      <c r="R387" s="15"/>
      <c r="S387" s="15"/>
      <c r="T387" s="15"/>
      <c r="U387" s="15"/>
      <c r="V387" s="15"/>
      <c r="W387" s="15"/>
      <c r="X387" s="15"/>
      <c r="Y387" s="18"/>
      <c r="Z387" s="15"/>
      <c r="AA387" s="15"/>
      <c r="AB387" s="15"/>
      <c r="AC387" s="16"/>
    </row>
    <row r="388" spans="7:29" s="14" customFormat="1">
      <c r="G388" s="15"/>
      <c r="R388" s="15"/>
      <c r="S388" s="15"/>
      <c r="T388" s="15"/>
      <c r="U388" s="15"/>
      <c r="V388" s="15"/>
      <c r="W388" s="15"/>
      <c r="X388" s="15"/>
      <c r="Y388" s="18"/>
      <c r="Z388" s="15"/>
      <c r="AA388" s="15"/>
      <c r="AB388" s="15"/>
      <c r="AC388" s="16"/>
    </row>
    <row r="389" spans="7:29" s="14" customFormat="1">
      <c r="G389" s="15"/>
      <c r="R389" s="15"/>
      <c r="S389" s="15"/>
      <c r="T389" s="15"/>
      <c r="U389" s="15"/>
      <c r="V389" s="15"/>
      <c r="W389" s="15"/>
      <c r="X389" s="15"/>
      <c r="Y389" s="18"/>
      <c r="Z389" s="15"/>
      <c r="AA389" s="15"/>
      <c r="AB389" s="15"/>
      <c r="AC389" s="16"/>
    </row>
    <row r="390" spans="7:29" s="14" customFormat="1">
      <c r="G390" s="15"/>
      <c r="R390" s="15"/>
      <c r="S390" s="15"/>
      <c r="T390" s="15"/>
      <c r="U390" s="15"/>
      <c r="V390" s="15"/>
      <c r="W390" s="15"/>
      <c r="X390" s="15"/>
      <c r="Y390" s="18"/>
      <c r="Z390" s="15"/>
      <c r="AA390" s="15"/>
      <c r="AB390" s="15"/>
      <c r="AC390" s="16"/>
    </row>
    <row r="391" spans="7:29" s="14" customFormat="1">
      <c r="G391" s="15"/>
      <c r="R391" s="15"/>
      <c r="S391" s="15"/>
      <c r="T391" s="15"/>
      <c r="U391" s="15"/>
      <c r="V391" s="15"/>
      <c r="W391" s="15"/>
      <c r="X391" s="15"/>
      <c r="Y391" s="18"/>
      <c r="Z391" s="15"/>
      <c r="AA391" s="15"/>
      <c r="AB391" s="15"/>
      <c r="AC391" s="16"/>
    </row>
    <row r="392" spans="7:29" s="14" customFormat="1">
      <c r="G392" s="15"/>
      <c r="R392" s="15"/>
      <c r="S392" s="15"/>
      <c r="T392" s="15"/>
      <c r="U392" s="15"/>
      <c r="V392" s="15"/>
      <c r="W392" s="15"/>
      <c r="X392" s="15"/>
      <c r="Y392" s="18"/>
      <c r="Z392" s="15"/>
      <c r="AA392" s="15"/>
      <c r="AB392" s="15"/>
      <c r="AC392" s="16"/>
    </row>
    <row r="393" spans="7:29" s="14" customFormat="1">
      <c r="G393" s="15"/>
      <c r="R393" s="15"/>
      <c r="S393" s="15"/>
      <c r="T393" s="15"/>
      <c r="U393" s="15"/>
      <c r="V393" s="15"/>
      <c r="W393" s="15"/>
      <c r="X393" s="15"/>
      <c r="Y393" s="18"/>
      <c r="Z393" s="15"/>
      <c r="AA393" s="15"/>
      <c r="AB393" s="15"/>
      <c r="AC393" s="16"/>
    </row>
    <row r="394" spans="7:29" s="14" customFormat="1">
      <c r="G394" s="15"/>
      <c r="R394" s="15"/>
      <c r="S394" s="15"/>
      <c r="T394" s="15"/>
      <c r="U394" s="15"/>
      <c r="V394" s="15"/>
      <c r="W394" s="15"/>
      <c r="X394" s="15"/>
      <c r="Y394" s="18"/>
      <c r="Z394" s="15"/>
      <c r="AA394" s="15"/>
      <c r="AB394" s="15"/>
      <c r="AC394" s="16"/>
    </row>
    <row r="395" spans="7:29" s="14" customFormat="1">
      <c r="G395" s="15"/>
      <c r="R395" s="15"/>
      <c r="S395" s="15"/>
      <c r="T395" s="15"/>
      <c r="U395" s="15"/>
      <c r="V395" s="15"/>
      <c r="W395" s="15"/>
      <c r="X395" s="15"/>
      <c r="Y395" s="18"/>
      <c r="Z395" s="15"/>
      <c r="AA395" s="15"/>
      <c r="AB395" s="15"/>
      <c r="AC395" s="16"/>
    </row>
    <row r="396" spans="7:29" s="14" customFormat="1">
      <c r="G396" s="15"/>
      <c r="R396" s="15"/>
      <c r="S396" s="15"/>
      <c r="T396" s="15"/>
      <c r="U396" s="15"/>
      <c r="V396" s="15"/>
      <c r="W396" s="15"/>
      <c r="X396" s="15"/>
      <c r="Y396" s="18"/>
      <c r="Z396" s="15"/>
      <c r="AA396" s="15"/>
      <c r="AB396" s="15"/>
      <c r="AC396" s="16"/>
    </row>
    <row r="397" spans="7:29" s="14" customFormat="1">
      <c r="G397" s="15"/>
      <c r="R397" s="15"/>
      <c r="S397" s="15"/>
      <c r="T397" s="15"/>
      <c r="U397" s="15"/>
      <c r="V397" s="15"/>
      <c r="W397" s="15"/>
      <c r="X397" s="15"/>
      <c r="Y397" s="18"/>
      <c r="Z397" s="15"/>
      <c r="AA397" s="15"/>
      <c r="AB397" s="15"/>
      <c r="AC397" s="16"/>
    </row>
    <row r="398" spans="7:29" s="14" customFormat="1">
      <c r="G398" s="15"/>
      <c r="R398" s="15"/>
      <c r="S398" s="15"/>
      <c r="T398" s="15"/>
      <c r="U398" s="15"/>
      <c r="V398" s="15"/>
      <c r="W398" s="15"/>
      <c r="X398" s="15"/>
      <c r="Y398" s="18"/>
      <c r="Z398" s="15"/>
      <c r="AA398" s="15"/>
      <c r="AB398" s="15"/>
      <c r="AC398" s="16"/>
    </row>
    <row r="399" spans="7:29" s="14" customFormat="1">
      <c r="G399" s="15"/>
      <c r="R399" s="15"/>
      <c r="S399" s="15"/>
      <c r="T399" s="15"/>
      <c r="U399" s="15"/>
      <c r="V399" s="15"/>
      <c r="W399" s="15"/>
      <c r="X399" s="15"/>
      <c r="Y399" s="18"/>
      <c r="Z399" s="15"/>
      <c r="AA399" s="15"/>
      <c r="AB399" s="15"/>
      <c r="AC399" s="16"/>
    </row>
    <row r="400" spans="7:29" s="14" customFormat="1">
      <c r="G400" s="15"/>
      <c r="R400" s="15"/>
      <c r="S400" s="15"/>
      <c r="T400" s="15"/>
      <c r="U400" s="15"/>
      <c r="V400" s="15"/>
      <c r="W400" s="15"/>
      <c r="X400" s="15"/>
      <c r="Y400" s="18"/>
      <c r="Z400" s="15"/>
      <c r="AA400" s="15"/>
      <c r="AB400" s="15"/>
      <c r="AC400" s="16"/>
    </row>
    <row r="401" spans="7:29" s="14" customFormat="1">
      <c r="G401" s="15"/>
      <c r="R401" s="15"/>
      <c r="S401" s="15"/>
      <c r="T401" s="15"/>
      <c r="U401" s="15"/>
      <c r="V401" s="15"/>
      <c r="W401" s="15"/>
      <c r="X401" s="15"/>
      <c r="Y401" s="18"/>
      <c r="Z401" s="15"/>
      <c r="AA401" s="15"/>
      <c r="AB401" s="15"/>
      <c r="AC401" s="16"/>
    </row>
    <row r="402" spans="7:29" s="14" customFormat="1">
      <c r="G402" s="15"/>
      <c r="R402" s="15"/>
      <c r="S402" s="15"/>
      <c r="T402" s="15"/>
      <c r="U402" s="15"/>
      <c r="V402" s="15"/>
      <c r="W402" s="15"/>
      <c r="X402" s="15"/>
      <c r="Y402" s="18"/>
      <c r="Z402" s="15"/>
      <c r="AA402" s="15"/>
      <c r="AB402" s="15"/>
      <c r="AC402" s="16"/>
    </row>
    <row r="403" spans="7:29" s="14" customFormat="1">
      <c r="G403" s="15"/>
      <c r="R403" s="15"/>
      <c r="S403" s="15"/>
      <c r="T403" s="15"/>
      <c r="U403" s="15"/>
      <c r="V403" s="15"/>
      <c r="W403" s="15"/>
      <c r="X403" s="15"/>
      <c r="Y403" s="18"/>
      <c r="Z403" s="15"/>
      <c r="AA403" s="15"/>
      <c r="AB403" s="15"/>
      <c r="AC403" s="16"/>
    </row>
    <row r="404" spans="7:29" s="14" customFormat="1">
      <c r="G404" s="15"/>
      <c r="R404" s="15"/>
      <c r="S404" s="15"/>
      <c r="T404" s="15"/>
      <c r="U404" s="15"/>
      <c r="V404" s="15"/>
      <c r="W404" s="15"/>
      <c r="X404" s="15"/>
      <c r="Y404" s="18"/>
      <c r="Z404" s="15"/>
      <c r="AA404" s="15"/>
      <c r="AB404" s="15"/>
      <c r="AC404" s="16"/>
    </row>
    <row r="405" spans="7:29" s="14" customFormat="1">
      <c r="G405" s="15"/>
      <c r="R405" s="15"/>
      <c r="S405" s="15"/>
      <c r="T405" s="15"/>
      <c r="U405" s="15"/>
      <c r="V405" s="15"/>
      <c r="W405" s="15"/>
      <c r="X405" s="15"/>
      <c r="Y405" s="18"/>
      <c r="Z405" s="15"/>
      <c r="AA405" s="15"/>
      <c r="AB405" s="15"/>
      <c r="AC405" s="16"/>
    </row>
    <row r="406" spans="7:29" s="14" customFormat="1">
      <c r="G406" s="15"/>
      <c r="R406" s="15"/>
      <c r="S406" s="15"/>
      <c r="T406" s="15"/>
      <c r="U406" s="15"/>
      <c r="V406" s="15"/>
      <c r="W406" s="15"/>
      <c r="X406" s="15"/>
      <c r="Y406" s="18"/>
      <c r="Z406" s="15"/>
      <c r="AA406" s="15"/>
      <c r="AB406" s="15"/>
      <c r="AC406" s="16"/>
    </row>
    <row r="407" spans="7:29" s="14" customFormat="1">
      <c r="G407" s="15"/>
      <c r="R407" s="15"/>
      <c r="S407" s="15"/>
      <c r="T407" s="15"/>
      <c r="U407" s="15"/>
      <c r="V407" s="15"/>
      <c r="W407" s="15"/>
      <c r="X407" s="15"/>
      <c r="Y407" s="18"/>
      <c r="Z407" s="15"/>
      <c r="AA407" s="15"/>
      <c r="AB407" s="15"/>
      <c r="AC407" s="16"/>
    </row>
    <row r="408" spans="7:29" s="14" customFormat="1">
      <c r="G408" s="15"/>
      <c r="R408" s="15"/>
      <c r="S408" s="15"/>
      <c r="T408" s="15"/>
      <c r="U408" s="15"/>
      <c r="V408" s="15"/>
      <c r="W408" s="15"/>
      <c r="X408" s="15"/>
      <c r="Y408" s="18"/>
      <c r="Z408" s="15"/>
      <c r="AA408" s="15"/>
      <c r="AB408" s="15"/>
      <c r="AC408" s="16"/>
    </row>
    <row r="409" spans="7:29" s="14" customFormat="1">
      <c r="G409" s="15"/>
      <c r="R409" s="15"/>
      <c r="S409" s="15"/>
      <c r="T409" s="15"/>
      <c r="U409" s="15"/>
      <c r="V409" s="15"/>
      <c r="W409" s="15"/>
      <c r="X409" s="15"/>
      <c r="Y409" s="18"/>
      <c r="Z409" s="15"/>
      <c r="AA409" s="15"/>
      <c r="AB409" s="15"/>
      <c r="AC409" s="16"/>
    </row>
    <row r="410" spans="7:29" s="14" customFormat="1">
      <c r="G410" s="15"/>
      <c r="R410" s="15"/>
      <c r="S410" s="15"/>
      <c r="T410" s="15"/>
      <c r="U410" s="15"/>
      <c r="V410" s="15"/>
      <c r="W410" s="15"/>
      <c r="X410" s="15"/>
      <c r="Y410" s="18"/>
      <c r="Z410" s="15"/>
      <c r="AA410" s="15"/>
      <c r="AB410" s="15"/>
      <c r="AC410" s="16"/>
    </row>
    <row r="411" spans="7:29" s="14" customFormat="1">
      <c r="G411" s="15"/>
      <c r="R411" s="15"/>
      <c r="S411" s="15"/>
      <c r="T411" s="15"/>
      <c r="U411" s="15"/>
      <c r="V411" s="15"/>
      <c r="W411" s="15"/>
      <c r="X411" s="15"/>
      <c r="Y411" s="18"/>
      <c r="Z411" s="15"/>
      <c r="AA411" s="15"/>
      <c r="AB411" s="15"/>
      <c r="AC411" s="16"/>
    </row>
    <row r="412" spans="7:29" s="14" customFormat="1">
      <c r="G412" s="15"/>
      <c r="R412" s="15"/>
      <c r="S412" s="15"/>
      <c r="T412" s="15"/>
      <c r="U412" s="15"/>
      <c r="V412" s="15"/>
      <c r="W412" s="15"/>
      <c r="X412" s="15"/>
      <c r="Y412" s="18"/>
      <c r="Z412" s="15"/>
      <c r="AA412" s="15"/>
      <c r="AB412" s="15"/>
      <c r="AC412" s="16"/>
    </row>
    <row r="413" spans="7:29" s="14" customFormat="1">
      <c r="G413" s="15"/>
      <c r="R413" s="15"/>
      <c r="S413" s="15"/>
      <c r="T413" s="15"/>
      <c r="U413" s="15"/>
      <c r="V413" s="15"/>
      <c r="W413" s="15"/>
      <c r="X413" s="15"/>
      <c r="Y413" s="18"/>
      <c r="Z413" s="15"/>
      <c r="AA413" s="15"/>
      <c r="AB413" s="15"/>
      <c r="AC413" s="16"/>
    </row>
    <row r="414" spans="7:29" s="14" customFormat="1">
      <c r="G414" s="15"/>
      <c r="R414" s="15"/>
      <c r="S414" s="15"/>
      <c r="T414" s="15"/>
      <c r="U414" s="15"/>
      <c r="V414" s="15"/>
      <c r="W414" s="15"/>
      <c r="X414" s="15"/>
      <c r="Y414" s="18"/>
      <c r="Z414" s="15"/>
      <c r="AA414" s="15"/>
      <c r="AB414" s="15"/>
      <c r="AC414" s="16"/>
    </row>
    <row r="415" spans="7:29" s="14" customFormat="1">
      <c r="G415" s="15"/>
      <c r="R415" s="15"/>
      <c r="S415" s="15"/>
      <c r="T415" s="15"/>
      <c r="U415" s="15"/>
      <c r="V415" s="15"/>
      <c r="W415" s="15"/>
      <c r="X415" s="15"/>
      <c r="Y415" s="18"/>
      <c r="Z415" s="15"/>
      <c r="AA415" s="15"/>
      <c r="AB415" s="15"/>
      <c r="AC415" s="16"/>
    </row>
    <row r="416" spans="7:29" s="14" customFormat="1">
      <c r="G416" s="15"/>
      <c r="R416" s="15"/>
      <c r="S416" s="15"/>
      <c r="T416" s="15"/>
      <c r="U416" s="15"/>
      <c r="V416" s="15"/>
      <c r="W416" s="15"/>
      <c r="X416" s="15"/>
      <c r="Y416" s="18"/>
      <c r="Z416" s="15"/>
      <c r="AA416" s="15"/>
      <c r="AB416" s="15"/>
      <c r="AC416" s="16"/>
    </row>
    <row r="417" spans="7:29" s="14" customFormat="1">
      <c r="G417" s="15"/>
      <c r="R417" s="15"/>
      <c r="S417" s="15"/>
      <c r="T417" s="15"/>
      <c r="U417" s="15"/>
      <c r="V417" s="15"/>
      <c r="W417" s="15"/>
      <c r="X417" s="15"/>
      <c r="Y417" s="18"/>
      <c r="Z417" s="15"/>
      <c r="AA417" s="15"/>
      <c r="AB417" s="15"/>
      <c r="AC417" s="16"/>
    </row>
    <row r="418" spans="7:29" s="14" customFormat="1">
      <c r="G418" s="15"/>
      <c r="R418" s="15"/>
      <c r="S418" s="15"/>
      <c r="T418" s="15"/>
      <c r="U418" s="15"/>
      <c r="V418" s="15"/>
      <c r="W418" s="15"/>
      <c r="X418" s="15"/>
      <c r="Y418" s="18"/>
      <c r="Z418" s="15"/>
      <c r="AA418" s="15"/>
      <c r="AB418" s="15"/>
      <c r="AC418" s="16"/>
    </row>
    <row r="419" spans="7:29" s="14" customFormat="1">
      <c r="G419" s="15"/>
      <c r="R419" s="15"/>
      <c r="S419" s="15"/>
      <c r="T419" s="15"/>
      <c r="U419" s="15"/>
      <c r="V419" s="15"/>
      <c r="W419" s="15"/>
      <c r="X419" s="15"/>
      <c r="Y419" s="18"/>
      <c r="Z419" s="15"/>
      <c r="AA419" s="15"/>
      <c r="AB419" s="15"/>
      <c r="AC419" s="16"/>
    </row>
    <row r="420" spans="7:29" s="14" customFormat="1">
      <c r="G420" s="15"/>
      <c r="R420" s="15"/>
      <c r="S420" s="15"/>
      <c r="T420" s="15"/>
      <c r="U420" s="15"/>
      <c r="V420" s="15"/>
      <c r="W420" s="15"/>
      <c r="X420" s="15"/>
      <c r="Y420" s="18"/>
      <c r="Z420" s="15"/>
      <c r="AA420" s="15"/>
      <c r="AB420" s="15"/>
      <c r="AC420" s="16"/>
    </row>
    <row r="421" spans="7:29" s="14" customFormat="1">
      <c r="G421" s="15"/>
      <c r="R421" s="15"/>
      <c r="S421" s="15"/>
      <c r="T421" s="15"/>
      <c r="U421" s="15"/>
      <c r="V421" s="15"/>
      <c r="W421" s="15"/>
      <c r="X421" s="15"/>
      <c r="Y421" s="18"/>
      <c r="Z421" s="15"/>
      <c r="AA421" s="15"/>
      <c r="AB421" s="15"/>
      <c r="AC421" s="16"/>
    </row>
    <row r="422" spans="7:29" s="14" customFormat="1">
      <c r="G422" s="15"/>
      <c r="R422" s="15"/>
      <c r="S422" s="15"/>
      <c r="T422" s="15"/>
      <c r="U422" s="15"/>
      <c r="V422" s="15"/>
      <c r="W422" s="15"/>
      <c r="X422" s="15"/>
      <c r="Y422" s="18"/>
      <c r="Z422" s="15"/>
      <c r="AA422" s="15"/>
      <c r="AB422" s="15"/>
      <c r="AC422" s="16"/>
    </row>
    <row r="423" spans="7:29" s="14" customFormat="1">
      <c r="G423" s="15"/>
      <c r="R423" s="15"/>
      <c r="S423" s="15"/>
      <c r="T423" s="15"/>
      <c r="U423" s="15"/>
      <c r="V423" s="15"/>
      <c r="W423" s="15"/>
      <c r="X423" s="15"/>
      <c r="Y423" s="18"/>
      <c r="Z423" s="15"/>
      <c r="AA423" s="15"/>
      <c r="AB423" s="15"/>
      <c r="AC423" s="16"/>
    </row>
    <row r="424" spans="7:29" s="14" customFormat="1">
      <c r="G424" s="15"/>
      <c r="R424" s="15"/>
      <c r="S424" s="15"/>
      <c r="T424" s="15"/>
      <c r="U424" s="15"/>
      <c r="V424" s="15"/>
      <c r="W424" s="15"/>
      <c r="X424" s="15"/>
      <c r="Y424" s="18"/>
      <c r="Z424" s="15"/>
      <c r="AA424" s="15"/>
      <c r="AB424" s="15"/>
      <c r="AC424" s="16"/>
    </row>
    <row r="425" spans="7:29" s="14" customFormat="1">
      <c r="G425" s="15"/>
      <c r="R425" s="15"/>
      <c r="S425" s="15"/>
      <c r="T425" s="15"/>
      <c r="U425" s="15"/>
      <c r="V425" s="15"/>
      <c r="W425" s="15"/>
      <c r="X425" s="15"/>
      <c r="Y425" s="18"/>
      <c r="Z425" s="15"/>
      <c r="AA425" s="15"/>
      <c r="AB425" s="15"/>
      <c r="AC425" s="16"/>
    </row>
    <row r="426" spans="7:29" s="14" customFormat="1">
      <c r="G426" s="15"/>
      <c r="R426" s="15"/>
      <c r="S426" s="15"/>
      <c r="T426" s="15"/>
      <c r="U426" s="15"/>
      <c r="V426" s="15"/>
      <c r="W426" s="15"/>
      <c r="X426" s="15"/>
      <c r="Y426" s="18"/>
      <c r="Z426" s="15"/>
      <c r="AA426" s="15"/>
      <c r="AB426" s="15"/>
      <c r="AC426" s="16"/>
    </row>
    <row r="427" spans="7:29" s="14" customFormat="1">
      <c r="G427" s="15"/>
      <c r="R427" s="15"/>
      <c r="S427" s="15"/>
      <c r="T427" s="15"/>
      <c r="U427" s="15"/>
      <c r="V427" s="15"/>
      <c r="W427" s="15"/>
      <c r="X427" s="15"/>
      <c r="Y427" s="18"/>
      <c r="Z427" s="15"/>
      <c r="AA427" s="15"/>
      <c r="AB427" s="15"/>
      <c r="AC427" s="16"/>
    </row>
    <row r="428" spans="7:29" s="14" customFormat="1">
      <c r="G428" s="15"/>
      <c r="R428" s="15"/>
      <c r="S428" s="15"/>
      <c r="T428" s="15"/>
      <c r="U428" s="15"/>
      <c r="V428" s="15"/>
      <c r="W428" s="15"/>
      <c r="X428" s="15"/>
      <c r="Y428" s="18"/>
      <c r="Z428" s="15"/>
      <c r="AA428" s="15"/>
      <c r="AB428" s="15"/>
      <c r="AC428" s="16"/>
    </row>
    <row r="429" spans="7:29" s="14" customFormat="1">
      <c r="G429" s="15"/>
      <c r="R429" s="15"/>
      <c r="S429" s="15"/>
      <c r="T429" s="15"/>
      <c r="U429" s="15"/>
      <c r="V429" s="15"/>
      <c r="W429" s="15"/>
      <c r="X429" s="15"/>
      <c r="Y429" s="18"/>
      <c r="Z429" s="15"/>
      <c r="AA429" s="15"/>
      <c r="AB429" s="15"/>
      <c r="AC429" s="16"/>
    </row>
    <row r="430" spans="7:29" s="14" customFormat="1">
      <c r="G430" s="15"/>
      <c r="R430" s="15"/>
      <c r="S430" s="15"/>
      <c r="T430" s="15"/>
      <c r="U430" s="15"/>
      <c r="V430" s="15"/>
      <c r="W430" s="15"/>
      <c r="X430" s="15"/>
      <c r="Y430" s="18"/>
      <c r="Z430" s="15"/>
      <c r="AA430" s="15"/>
      <c r="AB430" s="15"/>
      <c r="AC430" s="16"/>
    </row>
    <row r="431" spans="7:29" s="14" customFormat="1">
      <c r="G431" s="15"/>
      <c r="R431" s="15"/>
      <c r="S431" s="15"/>
      <c r="T431" s="15"/>
      <c r="U431" s="15"/>
      <c r="V431" s="15"/>
      <c r="W431" s="15"/>
      <c r="X431" s="15"/>
      <c r="Y431" s="18"/>
      <c r="Z431" s="15"/>
      <c r="AA431" s="15"/>
      <c r="AB431" s="15"/>
      <c r="AC431" s="16"/>
    </row>
    <row r="432" spans="7:29" s="14" customFormat="1">
      <c r="G432" s="15"/>
      <c r="R432" s="15"/>
      <c r="S432" s="15"/>
      <c r="T432" s="15"/>
      <c r="U432" s="15"/>
      <c r="V432" s="15"/>
      <c r="W432" s="15"/>
      <c r="X432" s="15"/>
      <c r="Y432" s="18"/>
      <c r="Z432" s="15"/>
      <c r="AA432" s="15"/>
      <c r="AB432" s="15"/>
      <c r="AC432" s="16"/>
    </row>
    <row r="433" spans="7:29" s="14" customFormat="1">
      <c r="G433" s="15"/>
      <c r="R433" s="15"/>
      <c r="S433" s="15"/>
      <c r="T433" s="15"/>
      <c r="U433" s="15"/>
      <c r="V433" s="15"/>
      <c r="W433" s="15"/>
      <c r="X433" s="15"/>
      <c r="Y433" s="18"/>
      <c r="Z433" s="15"/>
      <c r="AA433" s="15"/>
      <c r="AB433" s="15"/>
      <c r="AC433" s="16"/>
    </row>
    <row r="434" spans="7:29" s="14" customFormat="1">
      <c r="G434" s="15"/>
      <c r="R434" s="15"/>
      <c r="S434" s="15"/>
      <c r="T434" s="15"/>
      <c r="U434" s="15"/>
      <c r="V434" s="15"/>
      <c r="W434" s="15"/>
      <c r="X434" s="15"/>
      <c r="Y434" s="18"/>
      <c r="Z434" s="15"/>
      <c r="AA434" s="15"/>
      <c r="AB434" s="15"/>
      <c r="AC434" s="16"/>
    </row>
    <row r="435" spans="7:29" s="14" customFormat="1">
      <c r="G435" s="15"/>
      <c r="R435" s="15"/>
      <c r="S435" s="15"/>
      <c r="T435" s="15"/>
      <c r="U435" s="15"/>
      <c r="V435" s="15"/>
      <c r="W435" s="15"/>
      <c r="X435" s="15"/>
      <c r="Y435" s="18"/>
      <c r="Z435" s="15"/>
      <c r="AA435" s="15"/>
      <c r="AB435" s="15"/>
      <c r="AC435" s="16"/>
    </row>
    <row r="436" spans="7:29" s="14" customFormat="1">
      <c r="G436" s="15"/>
      <c r="R436" s="15"/>
      <c r="S436" s="15"/>
      <c r="T436" s="15"/>
      <c r="U436" s="15"/>
      <c r="V436" s="15"/>
      <c r="W436" s="15"/>
      <c r="X436" s="15"/>
      <c r="Y436" s="18"/>
      <c r="Z436" s="15"/>
      <c r="AA436" s="15"/>
      <c r="AB436" s="15"/>
      <c r="AC436" s="16"/>
    </row>
    <row r="437" spans="7:29" s="14" customFormat="1">
      <c r="G437" s="15"/>
      <c r="R437" s="15"/>
      <c r="S437" s="15"/>
      <c r="T437" s="15"/>
      <c r="U437" s="15"/>
      <c r="V437" s="15"/>
      <c r="W437" s="15"/>
      <c r="X437" s="15"/>
      <c r="Y437" s="18"/>
      <c r="Z437" s="15"/>
      <c r="AA437" s="15"/>
      <c r="AB437" s="15"/>
      <c r="AC437" s="16"/>
    </row>
    <row r="438" spans="7:29" s="14" customFormat="1">
      <c r="G438" s="15"/>
      <c r="R438" s="15"/>
      <c r="S438" s="15"/>
      <c r="T438" s="15"/>
      <c r="U438" s="15"/>
      <c r="V438" s="15"/>
      <c r="W438" s="15"/>
      <c r="X438" s="15"/>
      <c r="Y438" s="18"/>
      <c r="Z438" s="15"/>
      <c r="AA438" s="15"/>
      <c r="AB438" s="15"/>
      <c r="AC438" s="16"/>
    </row>
    <row r="439" spans="7:29" s="14" customFormat="1">
      <c r="G439" s="15"/>
      <c r="R439" s="15"/>
      <c r="S439" s="15"/>
      <c r="T439" s="15"/>
      <c r="U439" s="15"/>
      <c r="V439" s="15"/>
      <c r="W439" s="15"/>
      <c r="X439" s="15"/>
      <c r="Y439" s="18"/>
      <c r="Z439" s="15"/>
      <c r="AA439" s="15"/>
      <c r="AB439" s="15"/>
      <c r="AC439" s="16"/>
    </row>
    <row r="440" spans="7:29" s="14" customFormat="1">
      <c r="G440" s="15"/>
      <c r="R440" s="15"/>
      <c r="S440" s="15"/>
      <c r="T440" s="15"/>
      <c r="U440" s="15"/>
      <c r="V440" s="15"/>
      <c r="W440" s="15"/>
      <c r="X440" s="15"/>
      <c r="Y440" s="18"/>
      <c r="Z440" s="15"/>
      <c r="AA440" s="15"/>
      <c r="AB440" s="15"/>
      <c r="AC440" s="16"/>
    </row>
    <row r="441" spans="7:29" s="14" customFormat="1">
      <c r="G441" s="15"/>
      <c r="R441" s="15"/>
      <c r="S441" s="15"/>
      <c r="T441" s="15"/>
      <c r="U441" s="15"/>
      <c r="V441" s="15"/>
      <c r="W441" s="15"/>
      <c r="X441" s="15"/>
      <c r="Y441" s="18"/>
      <c r="Z441" s="15"/>
      <c r="AA441" s="15"/>
      <c r="AB441" s="15"/>
      <c r="AC441" s="16"/>
    </row>
    <row r="442" spans="7:29" s="14" customFormat="1">
      <c r="G442" s="15"/>
      <c r="R442" s="15"/>
      <c r="S442" s="15"/>
      <c r="T442" s="15"/>
      <c r="U442" s="15"/>
      <c r="V442" s="15"/>
      <c r="W442" s="15"/>
      <c r="X442" s="15"/>
      <c r="Y442" s="18"/>
      <c r="Z442" s="15"/>
      <c r="AA442" s="15"/>
      <c r="AB442" s="15"/>
      <c r="AC442" s="16"/>
    </row>
    <row r="443" spans="7:29" s="14" customFormat="1">
      <c r="G443" s="15"/>
      <c r="R443" s="15"/>
      <c r="S443" s="15"/>
      <c r="T443" s="15"/>
      <c r="U443" s="15"/>
      <c r="V443" s="15"/>
      <c r="W443" s="15"/>
      <c r="X443" s="15"/>
      <c r="Y443" s="18"/>
      <c r="Z443" s="15"/>
      <c r="AA443" s="15"/>
      <c r="AB443" s="15"/>
      <c r="AC443" s="16"/>
    </row>
    <row r="444" spans="7:29" s="14" customFormat="1">
      <c r="G444" s="15"/>
      <c r="R444" s="15"/>
      <c r="S444" s="15"/>
      <c r="T444" s="15"/>
      <c r="U444" s="15"/>
      <c r="V444" s="15"/>
      <c r="W444" s="15"/>
      <c r="X444" s="15"/>
      <c r="Y444" s="18"/>
      <c r="Z444" s="15"/>
      <c r="AA444" s="15"/>
      <c r="AB444" s="15"/>
      <c r="AC444" s="16"/>
    </row>
    <row r="445" spans="7:29" s="14" customFormat="1">
      <c r="G445" s="15"/>
      <c r="R445" s="15"/>
      <c r="S445" s="15"/>
      <c r="T445" s="15"/>
      <c r="U445" s="15"/>
      <c r="V445" s="15"/>
      <c r="W445" s="15"/>
      <c r="X445" s="15"/>
      <c r="Y445" s="18"/>
      <c r="Z445" s="15"/>
      <c r="AA445" s="15"/>
      <c r="AB445" s="15"/>
      <c r="AC445" s="16"/>
    </row>
    <row r="446" spans="7:29" s="14" customFormat="1">
      <c r="G446" s="15"/>
      <c r="R446" s="15"/>
      <c r="S446" s="15"/>
      <c r="T446" s="15"/>
      <c r="U446" s="15"/>
      <c r="V446" s="15"/>
      <c r="W446" s="15"/>
      <c r="X446" s="15"/>
      <c r="Y446" s="18"/>
      <c r="Z446" s="15"/>
      <c r="AA446" s="15"/>
      <c r="AB446" s="15"/>
      <c r="AC446" s="16"/>
    </row>
    <row r="447" spans="7:29" s="14" customFormat="1">
      <c r="G447" s="15"/>
      <c r="R447" s="15"/>
      <c r="S447" s="15"/>
      <c r="T447" s="15"/>
      <c r="U447" s="15"/>
      <c r="V447" s="15"/>
      <c r="W447" s="15"/>
      <c r="X447" s="15"/>
      <c r="Y447" s="18"/>
      <c r="Z447" s="15"/>
      <c r="AA447" s="15"/>
      <c r="AB447" s="15"/>
      <c r="AC447" s="16"/>
    </row>
    <row r="448" spans="7:29" s="14" customFormat="1">
      <c r="G448" s="15"/>
      <c r="R448" s="15"/>
      <c r="S448" s="15"/>
      <c r="T448" s="15"/>
      <c r="U448" s="15"/>
      <c r="V448" s="15"/>
      <c r="W448" s="15"/>
      <c r="X448" s="15"/>
      <c r="Y448" s="18"/>
      <c r="Z448" s="15"/>
      <c r="AA448" s="15"/>
      <c r="AB448" s="15"/>
      <c r="AC448" s="16"/>
    </row>
    <row r="449" spans="7:29" s="14" customFormat="1">
      <c r="G449" s="15"/>
      <c r="R449" s="15"/>
      <c r="S449" s="15"/>
      <c r="T449" s="15"/>
      <c r="U449" s="15"/>
      <c r="V449" s="15"/>
      <c r="W449" s="15"/>
      <c r="X449" s="15"/>
      <c r="Y449" s="18"/>
      <c r="Z449" s="15"/>
      <c r="AA449" s="15"/>
      <c r="AB449" s="15"/>
      <c r="AC449" s="16"/>
    </row>
    <row r="450" spans="7:29" s="14" customFormat="1">
      <c r="G450" s="15"/>
      <c r="R450" s="15"/>
      <c r="S450" s="15"/>
      <c r="T450" s="15"/>
      <c r="U450" s="15"/>
      <c r="V450" s="15"/>
      <c r="W450" s="15"/>
      <c r="X450" s="15"/>
      <c r="Y450" s="18"/>
      <c r="Z450" s="15"/>
      <c r="AA450" s="15"/>
      <c r="AB450" s="15"/>
      <c r="AC450" s="16"/>
    </row>
    <row r="451" spans="7:29" s="14" customFormat="1">
      <c r="G451" s="15"/>
      <c r="R451" s="15"/>
      <c r="S451" s="15"/>
      <c r="T451" s="15"/>
      <c r="U451" s="15"/>
      <c r="V451" s="15"/>
      <c r="W451" s="15"/>
      <c r="X451" s="15"/>
      <c r="Y451" s="18"/>
      <c r="Z451" s="15"/>
      <c r="AA451" s="15"/>
      <c r="AB451" s="15"/>
      <c r="AC451" s="16"/>
    </row>
    <row r="452" spans="7:29" s="14" customFormat="1">
      <c r="G452" s="15"/>
      <c r="R452" s="15"/>
      <c r="S452" s="15"/>
      <c r="T452" s="15"/>
      <c r="U452" s="15"/>
      <c r="V452" s="15"/>
      <c r="W452" s="15"/>
      <c r="X452" s="15"/>
      <c r="Y452" s="18"/>
      <c r="Z452" s="15"/>
      <c r="AA452" s="15"/>
      <c r="AB452" s="15"/>
      <c r="AC452" s="16"/>
    </row>
    <row r="453" spans="7:29" s="14" customFormat="1">
      <c r="G453" s="15"/>
      <c r="R453" s="15"/>
      <c r="S453" s="15"/>
      <c r="T453" s="15"/>
      <c r="U453" s="15"/>
      <c r="V453" s="15"/>
      <c r="W453" s="15"/>
      <c r="X453" s="15"/>
      <c r="Y453" s="18"/>
      <c r="Z453" s="15"/>
      <c r="AA453" s="15"/>
      <c r="AB453" s="15"/>
      <c r="AC453" s="16"/>
    </row>
    <row r="454" spans="7:29" s="14" customFormat="1">
      <c r="G454" s="15"/>
      <c r="R454" s="15"/>
      <c r="S454" s="15"/>
      <c r="T454" s="15"/>
      <c r="U454" s="15"/>
      <c r="V454" s="15"/>
      <c r="W454" s="15"/>
      <c r="X454" s="15"/>
      <c r="Y454" s="18"/>
      <c r="Z454" s="15"/>
      <c r="AA454" s="15"/>
      <c r="AB454" s="15"/>
      <c r="AC454" s="16"/>
    </row>
    <row r="455" spans="7:29" s="14" customFormat="1">
      <c r="G455" s="15"/>
      <c r="R455" s="15"/>
      <c r="S455" s="15"/>
      <c r="T455" s="15"/>
      <c r="U455" s="15"/>
      <c r="V455" s="15"/>
      <c r="W455" s="15"/>
      <c r="X455" s="15"/>
      <c r="Y455" s="18"/>
      <c r="Z455" s="15"/>
      <c r="AA455" s="15"/>
      <c r="AB455" s="15"/>
      <c r="AC455" s="16"/>
    </row>
    <row r="456" spans="7:29" s="14" customFormat="1">
      <c r="G456" s="15"/>
      <c r="R456" s="15"/>
      <c r="S456" s="15"/>
      <c r="T456" s="15"/>
      <c r="U456" s="15"/>
      <c r="V456" s="15"/>
      <c r="W456" s="15"/>
      <c r="X456" s="15"/>
      <c r="Y456" s="18"/>
      <c r="Z456" s="15"/>
      <c r="AA456" s="15"/>
      <c r="AB456" s="15"/>
      <c r="AC456" s="16"/>
    </row>
    <row r="457" spans="7:29" s="14" customFormat="1">
      <c r="G457" s="15"/>
      <c r="R457" s="15"/>
      <c r="S457" s="15"/>
      <c r="T457" s="15"/>
      <c r="U457" s="15"/>
      <c r="V457" s="15"/>
      <c r="W457" s="15"/>
      <c r="X457" s="15"/>
      <c r="Y457" s="18"/>
      <c r="Z457" s="15"/>
      <c r="AA457" s="15"/>
      <c r="AB457" s="15"/>
      <c r="AC457" s="16"/>
    </row>
    <row r="458" spans="7:29" s="14" customFormat="1">
      <c r="G458" s="15"/>
      <c r="R458" s="15"/>
      <c r="S458" s="15"/>
      <c r="T458" s="15"/>
      <c r="U458" s="15"/>
      <c r="V458" s="15"/>
      <c r="W458" s="15"/>
      <c r="X458" s="15"/>
      <c r="Y458" s="18"/>
      <c r="Z458" s="15"/>
      <c r="AA458" s="15"/>
      <c r="AB458" s="15"/>
      <c r="AC458" s="16"/>
    </row>
    <row r="459" spans="7:29" s="14" customFormat="1">
      <c r="G459" s="15"/>
      <c r="R459" s="15"/>
      <c r="S459" s="15"/>
      <c r="T459" s="15"/>
      <c r="U459" s="15"/>
      <c r="V459" s="15"/>
      <c r="W459" s="15"/>
      <c r="X459" s="15"/>
      <c r="Y459" s="18"/>
      <c r="Z459" s="15"/>
      <c r="AA459" s="15"/>
      <c r="AB459" s="15"/>
      <c r="AC459" s="16"/>
    </row>
    <row r="460" spans="7:29" s="14" customFormat="1">
      <c r="G460" s="15"/>
      <c r="R460" s="15"/>
      <c r="S460" s="15"/>
      <c r="T460" s="15"/>
      <c r="U460" s="15"/>
      <c r="V460" s="15"/>
      <c r="W460" s="15"/>
      <c r="X460" s="15"/>
      <c r="Y460" s="18"/>
      <c r="Z460" s="15"/>
      <c r="AA460" s="15"/>
      <c r="AB460" s="15"/>
      <c r="AC460" s="16"/>
    </row>
    <row r="461" spans="7:29" s="14" customFormat="1">
      <c r="G461" s="15"/>
      <c r="R461" s="15"/>
      <c r="S461" s="15"/>
      <c r="T461" s="15"/>
      <c r="U461" s="15"/>
      <c r="V461" s="15"/>
      <c r="W461" s="15"/>
      <c r="X461" s="15"/>
      <c r="Y461" s="18"/>
      <c r="Z461" s="15"/>
      <c r="AA461" s="15"/>
      <c r="AB461" s="15"/>
      <c r="AC461" s="16"/>
    </row>
    <row r="462" spans="7:29" s="14" customFormat="1">
      <c r="G462" s="15"/>
      <c r="R462" s="15"/>
      <c r="S462" s="15"/>
      <c r="T462" s="15"/>
      <c r="U462" s="15"/>
      <c r="V462" s="15"/>
      <c r="W462" s="15"/>
      <c r="X462" s="15"/>
      <c r="Y462" s="18"/>
      <c r="Z462" s="15"/>
      <c r="AA462" s="15"/>
      <c r="AB462" s="15"/>
      <c r="AC462" s="16"/>
    </row>
    <row r="463" spans="7:29" s="14" customFormat="1">
      <c r="G463" s="15"/>
      <c r="R463" s="15"/>
      <c r="S463" s="15"/>
      <c r="T463" s="15"/>
      <c r="U463" s="15"/>
      <c r="V463" s="15"/>
      <c r="W463" s="15"/>
      <c r="X463" s="15"/>
      <c r="Y463" s="18"/>
      <c r="Z463" s="15"/>
      <c r="AA463" s="15"/>
      <c r="AB463" s="15"/>
      <c r="AC463" s="16"/>
    </row>
    <row r="464" spans="7:29" s="14" customFormat="1">
      <c r="G464" s="15"/>
      <c r="R464" s="15"/>
      <c r="S464" s="15"/>
      <c r="T464" s="15"/>
      <c r="U464" s="15"/>
      <c r="V464" s="15"/>
      <c r="W464" s="15"/>
      <c r="X464" s="15"/>
      <c r="Y464" s="18"/>
      <c r="Z464" s="15"/>
      <c r="AA464" s="15"/>
      <c r="AB464" s="15"/>
      <c r="AC464" s="16"/>
    </row>
    <row r="465" spans="7:29" s="14" customFormat="1">
      <c r="G465" s="15"/>
      <c r="R465" s="15"/>
      <c r="S465" s="15"/>
      <c r="T465" s="15"/>
      <c r="U465" s="15"/>
      <c r="V465" s="15"/>
      <c r="W465" s="15"/>
      <c r="X465" s="15"/>
      <c r="Y465" s="18"/>
      <c r="Z465" s="15"/>
      <c r="AA465" s="15"/>
      <c r="AB465" s="15"/>
      <c r="AC465" s="16"/>
    </row>
    <row r="466" spans="7:29" s="14" customFormat="1">
      <c r="G466" s="15"/>
      <c r="R466" s="15"/>
      <c r="S466" s="15"/>
      <c r="T466" s="15"/>
      <c r="U466" s="15"/>
      <c r="V466" s="15"/>
      <c r="W466" s="15"/>
      <c r="X466" s="15"/>
      <c r="Y466" s="18"/>
      <c r="Z466" s="15"/>
      <c r="AA466" s="15"/>
      <c r="AB466" s="15"/>
      <c r="AC466" s="16"/>
    </row>
    <row r="467" spans="7:29" s="14" customFormat="1">
      <c r="G467" s="15"/>
      <c r="R467" s="15"/>
      <c r="S467" s="15"/>
      <c r="T467" s="15"/>
      <c r="U467" s="15"/>
      <c r="V467" s="15"/>
      <c r="W467" s="15"/>
      <c r="X467" s="15"/>
      <c r="Y467" s="18"/>
      <c r="Z467" s="15"/>
      <c r="AA467" s="15"/>
      <c r="AB467" s="15"/>
      <c r="AC467" s="16"/>
    </row>
    <row r="468" spans="7:29" s="14" customFormat="1">
      <c r="G468" s="15"/>
      <c r="R468" s="15"/>
      <c r="S468" s="15"/>
      <c r="T468" s="15"/>
      <c r="U468" s="15"/>
      <c r="V468" s="15"/>
      <c r="W468" s="15"/>
      <c r="X468" s="15"/>
      <c r="Y468" s="18"/>
      <c r="Z468" s="15"/>
      <c r="AA468" s="15"/>
      <c r="AB468" s="15"/>
      <c r="AC468" s="16"/>
    </row>
    <row r="469" spans="7:29" s="14" customFormat="1">
      <c r="G469" s="15"/>
      <c r="R469" s="15"/>
      <c r="S469" s="15"/>
      <c r="T469" s="15"/>
      <c r="U469" s="15"/>
      <c r="V469" s="15"/>
      <c r="W469" s="15"/>
      <c r="X469" s="15"/>
      <c r="Y469" s="18"/>
      <c r="Z469" s="15"/>
      <c r="AA469" s="15"/>
      <c r="AB469" s="15"/>
      <c r="AC469" s="16"/>
    </row>
    <row r="470" spans="7:29" s="14" customFormat="1">
      <c r="G470" s="15"/>
      <c r="R470" s="15"/>
      <c r="S470" s="15"/>
      <c r="T470" s="15"/>
      <c r="U470" s="15"/>
      <c r="V470" s="15"/>
      <c r="W470" s="15"/>
      <c r="X470" s="15"/>
      <c r="Y470" s="18"/>
      <c r="Z470" s="15"/>
      <c r="AA470" s="15"/>
      <c r="AB470" s="15"/>
      <c r="AC470" s="16"/>
    </row>
    <row r="471" spans="7:29" s="14" customFormat="1">
      <c r="G471" s="15"/>
      <c r="R471" s="15"/>
      <c r="S471" s="15"/>
      <c r="T471" s="15"/>
      <c r="U471" s="15"/>
      <c r="V471" s="15"/>
      <c r="W471" s="15"/>
      <c r="X471" s="15"/>
      <c r="Y471" s="18"/>
      <c r="Z471" s="15"/>
      <c r="AA471" s="15"/>
      <c r="AB471" s="15"/>
      <c r="AC471" s="16"/>
    </row>
    <row r="472" spans="7:29" s="14" customFormat="1">
      <c r="G472" s="15"/>
      <c r="R472" s="15"/>
      <c r="S472" s="15"/>
      <c r="T472" s="15"/>
      <c r="U472" s="15"/>
      <c r="V472" s="15"/>
      <c r="W472" s="15"/>
      <c r="X472" s="15"/>
      <c r="Y472" s="18"/>
      <c r="Z472" s="15"/>
      <c r="AA472" s="15"/>
      <c r="AB472" s="15"/>
      <c r="AC472" s="16"/>
    </row>
    <row r="473" spans="7:29" s="14" customFormat="1">
      <c r="G473" s="15"/>
      <c r="R473" s="15"/>
      <c r="S473" s="15"/>
      <c r="T473" s="15"/>
      <c r="U473" s="15"/>
      <c r="V473" s="15"/>
      <c r="W473" s="15"/>
      <c r="X473" s="15"/>
      <c r="Y473" s="18"/>
      <c r="Z473" s="15"/>
      <c r="AA473" s="15"/>
      <c r="AB473" s="15"/>
      <c r="AC473" s="16"/>
    </row>
    <row r="474" spans="7:29" s="14" customFormat="1">
      <c r="G474" s="15"/>
      <c r="R474" s="15"/>
      <c r="S474" s="15"/>
      <c r="T474" s="15"/>
      <c r="U474" s="15"/>
      <c r="V474" s="15"/>
      <c r="W474" s="15"/>
      <c r="X474" s="15"/>
      <c r="Y474" s="18"/>
      <c r="Z474" s="15"/>
      <c r="AA474" s="15"/>
      <c r="AB474" s="15"/>
      <c r="AC474" s="16"/>
    </row>
    <row r="475" spans="7:29" s="14" customFormat="1">
      <c r="G475" s="15"/>
      <c r="R475" s="15"/>
      <c r="S475" s="15"/>
      <c r="T475" s="15"/>
      <c r="U475" s="15"/>
      <c r="V475" s="15"/>
      <c r="W475" s="15"/>
      <c r="X475" s="15"/>
      <c r="Y475" s="18"/>
      <c r="Z475" s="15"/>
      <c r="AA475" s="15"/>
      <c r="AB475" s="15"/>
      <c r="AC475" s="16"/>
    </row>
    <row r="476" spans="7:29" s="14" customFormat="1">
      <c r="G476" s="15"/>
      <c r="R476" s="15"/>
      <c r="S476" s="15"/>
      <c r="T476" s="15"/>
      <c r="U476" s="15"/>
      <c r="V476" s="15"/>
      <c r="W476" s="15"/>
      <c r="X476" s="15"/>
      <c r="Y476" s="18"/>
      <c r="Z476" s="15"/>
      <c r="AA476" s="15"/>
      <c r="AB476" s="15"/>
      <c r="AC476" s="16"/>
    </row>
    <row r="477" spans="7:29" s="14" customFormat="1">
      <c r="G477" s="15"/>
      <c r="R477" s="15"/>
      <c r="S477" s="15"/>
      <c r="T477" s="15"/>
      <c r="U477" s="15"/>
      <c r="V477" s="15"/>
      <c r="W477" s="15"/>
      <c r="X477" s="15"/>
      <c r="Y477" s="18"/>
      <c r="Z477" s="15"/>
      <c r="AA477" s="15"/>
      <c r="AB477" s="15"/>
      <c r="AC477" s="16"/>
    </row>
    <row r="478" spans="7:29" s="14" customFormat="1">
      <c r="G478" s="15"/>
      <c r="R478" s="15"/>
      <c r="S478" s="15"/>
      <c r="T478" s="15"/>
      <c r="U478" s="15"/>
      <c r="V478" s="15"/>
      <c r="W478" s="15"/>
      <c r="X478" s="15"/>
      <c r="Y478" s="18"/>
      <c r="Z478" s="15"/>
      <c r="AA478" s="15"/>
      <c r="AB478" s="15"/>
      <c r="AC478" s="16"/>
    </row>
    <row r="479" spans="7:29" s="14" customFormat="1">
      <c r="G479" s="15"/>
      <c r="R479" s="15"/>
      <c r="S479" s="15"/>
      <c r="T479" s="15"/>
      <c r="U479" s="15"/>
      <c r="V479" s="15"/>
      <c r="W479" s="15"/>
      <c r="X479" s="15"/>
      <c r="Y479" s="18"/>
      <c r="Z479" s="15"/>
      <c r="AA479" s="15"/>
      <c r="AB479" s="15"/>
      <c r="AC479" s="16"/>
    </row>
    <row r="480" spans="7:29" s="14" customFormat="1">
      <c r="G480" s="15"/>
      <c r="R480" s="15"/>
      <c r="S480" s="15"/>
      <c r="T480" s="15"/>
      <c r="U480" s="15"/>
      <c r="V480" s="15"/>
      <c r="W480" s="15"/>
      <c r="X480" s="15"/>
      <c r="Y480" s="18"/>
      <c r="Z480" s="15"/>
      <c r="AA480" s="15"/>
      <c r="AB480" s="15"/>
      <c r="AC480" s="16"/>
    </row>
    <row r="481" spans="7:29" s="14" customFormat="1">
      <c r="G481" s="15"/>
      <c r="R481" s="15"/>
      <c r="S481" s="15"/>
      <c r="T481" s="15"/>
      <c r="U481" s="15"/>
      <c r="V481" s="15"/>
      <c r="W481" s="15"/>
      <c r="X481" s="15"/>
      <c r="Y481" s="18"/>
      <c r="Z481" s="15"/>
      <c r="AA481" s="15"/>
      <c r="AB481" s="15"/>
      <c r="AC481" s="16"/>
    </row>
    <row r="482" spans="7:29" s="14" customFormat="1">
      <c r="G482" s="15"/>
      <c r="R482" s="15"/>
      <c r="S482" s="15"/>
      <c r="T482" s="15"/>
      <c r="U482" s="15"/>
      <c r="V482" s="15"/>
      <c r="W482" s="15"/>
      <c r="X482" s="15"/>
      <c r="Y482" s="18"/>
      <c r="Z482" s="15"/>
      <c r="AA482" s="15"/>
      <c r="AB482" s="15"/>
      <c r="AC482" s="16"/>
    </row>
    <row r="483" spans="7:29" s="14" customFormat="1">
      <c r="G483" s="15"/>
      <c r="R483" s="15"/>
      <c r="S483" s="15"/>
      <c r="T483" s="15"/>
      <c r="U483" s="15"/>
      <c r="V483" s="15"/>
      <c r="W483" s="15"/>
      <c r="X483" s="15"/>
      <c r="Y483" s="18"/>
      <c r="Z483" s="15"/>
      <c r="AA483" s="15"/>
      <c r="AB483" s="15"/>
      <c r="AC483" s="16"/>
    </row>
    <row r="484" spans="7:29" s="14" customFormat="1">
      <c r="G484" s="15"/>
      <c r="R484" s="15"/>
      <c r="S484" s="15"/>
      <c r="T484" s="15"/>
      <c r="U484" s="15"/>
      <c r="V484" s="15"/>
      <c r="W484" s="15"/>
      <c r="X484" s="15"/>
      <c r="Y484" s="18"/>
      <c r="Z484" s="15"/>
      <c r="AA484" s="15"/>
      <c r="AB484" s="15"/>
      <c r="AC484" s="16"/>
    </row>
    <row r="485" spans="7:29" s="14" customFormat="1">
      <c r="G485" s="15"/>
      <c r="R485" s="15"/>
      <c r="S485" s="15"/>
      <c r="T485" s="15"/>
      <c r="U485" s="15"/>
      <c r="V485" s="15"/>
      <c r="W485" s="15"/>
      <c r="X485" s="15"/>
      <c r="Y485" s="18"/>
      <c r="Z485" s="15"/>
      <c r="AA485" s="15"/>
      <c r="AB485" s="15"/>
      <c r="AC485" s="16"/>
    </row>
    <row r="486" spans="7:29" s="14" customFormat="1">
      <c r="G486" s="15"/>
      <c r="R486" s="15"/>
      <c r="S486" s="15"/>
      <c r="T486" s="15"/>
      <c r="U486" s="15"/>
      <c r="V486" s="15"/>
      <c r="W486" s="15"/>
      <c r="X486" s="15"/>
      <c r="Y486" s="18"/>
      <c r="Z486" s="15"/>
      <c r="AA486" s="15"/>
      <c r="AB486" s="15"/>
      <c r="AC486" s="16"/>
    </row>
    <row r="487" spans="7:29" s="14" customFormat="1">
      <c r="G487" s="15"/>
      <c r="R487" s="15"/>
      <c r="S487" s="15"/>
      <c r="T487" s="15"/>
      <c r="U487" s="15"/>
      <c r="V487" s="15"/>
      <c r="W487" s="15"/>
      <c r="X487" s="15"/>
      <c r="Y487" s="18"/>
      <c r="Z487" s="15"/>
      <c r="AA487" s="15"/>
      <c r="AB487" s="15"/>
      <c r="AC487" s="16"/>
    </row>
    <row r="488" spans="7:29" s="14" customFormat="1">
      <c r="G488" s="15"/>
      <c r="R488" s="15"/>
      <c r="S488" s="15"/>
      <c r="T488" s="15"/>
      <c r="U488" s="15"/>
      <c r="V488" s="15"/>
      <c r="W488" s="15"/>
      <c r="X488" s="15"/>
      <c r="Y488" s="18"/>
      <c r="Z488" s="15"/>
      <c r="AA488" s="15"/>
      <c r="AB488" s="15"/>
      <c r="AC488" s="16"/>
    </row>
    <row r="489" spans="7:29" s="14" customFormat="1">
      <c r="G489" s="15"/>
      <c r="R489" s="15"/>
      <c r="S489" s="15"/>
      <c r="T489" s="15"/>
      <c r="U489" s="15"/>
      <c r="V489" s="15"/>
      <c r="W489" s="15"/>
      <c r="X489" s="15"/>
      <c r="Y489" s="18"/>
      <c r="Z489" s="15"/>
      <c r="AA489" s="15"/>
      <c r="AB489" s="15"/>
      <c r="AC489" s="16"/>
    </row>
    <row r="490" spans="7:29" s="14" customFormat="1">
      <c r="G490" s="15"/>
      <c r="R490" s="15"/>
      <c r="S490" s="15"/>
      <c r="T490" s="15"/>
      <c r="U490" s="15"/>
      <c r="V490" s="15"/>
      <c r="W490" s="15"/>
      <c r="X490" s="15"/>
      <c r="Y490" s="18"/>
      <c r="Z490" s="15"/>
      <c r="AA490" s="15"/>
      <c r="AB490" s="15"/>
      <c r="AC490" s="16"/>
    </row>
    <row r="491" spans="7:29" s="14" customFormat="1">
      <c r="G491" s="15"/>
      <c r="R491" s="15"/>
      <c r="S491" s="15"/>
      <c r="T491" s="15"/>
      <c r="U491" s="15"/>
      <c r="V491" s="15"/>
      <c r="W491" s="15"/>
      <c r="X491" s="15"/>
      <c r="Y491" s="18"/>
      <c r="Z491" s="15"/>
      <c r="AA491" s="15"/>
      <c r="AB491" s="15"/>
      <c r="AC491" s="16"/>
    </row>
    <row r="492" spans="7:29" s="14" customFormat="1">
      <c r="G492" s="15"/>
      <c r="R492" s="15"/>
      <c r="S492" s="15"/>
      <c r="T492" s="15"/>
      <c r="U492" s="15"/>
      <c r="V492" s="15"/>
      <c r="W492" s="15"/>
      <c r="X492" s="15"/>
      <c r="Y492" s="18"/>
      <c r="Z492" s="15"/>
      <c r="AA492" s="15"/>
      <c r="AB492" s="15"/>
      <c r="AC492" s="16"/>
    </row>
    <row r="493" spans="7:29" s="14" customFormat="1">
      <c r="G493" s="15"/>
      <c r="R493" s="15"/>
      <c r="S493" s="15"/>
      <c r="T493" s="15"/>
      <c r="U493" s="15"/>
      <c r="V493" s="15"/>
      <c r="W493" s="15"/>
      <c r="X493" s="15"/>
      <c r="Y493" s="18"/>
      <c r="Z493" s="15"/>
      <c r="AA493" s="15"/>
      <c r="AB493" s="15"/>
      <c r="AC493" s="16"/>
    </row>
    <row r="494" spans="7:29" s="14" customFormat="1">
      <c r="G494" s="15"/>
      <c r="R494" s="15"/>
      <c r="S494" s="15"/>
      <c r="T494" s="15"/>
      <c r="U494" s="15"/>
      <c r="V494" s="15"/>
      <c r="W494" s="15"/>
      <c r="X494" s="15"/>
      <c r="Y494" s="18"/>
      <c r="Z494" s="15"/>
      <c r="AA494" s="15"/>
      <c r="AB494" s="15"/>
      <c r="AC494" s="16"/>
    </row>
    <row r="495" spans="7:29" s="14" customFormat="1">
      <c r="G495" s="15"/>
      <c r="R495" s="15"/>
      <c r="S495" s="15"/>
      <c r="T495" s="15"/>
      <c r="U495" s="15"/>
      <c r="V495" s="15"/>
      <c r="W495" s="15"/>
      <c r="X495" s="15"/>
      <c r="Y495" s="18"/>
      <c r="Z495" s="15"/>
      <c r="AA495" s="15"/>
      <c r="AB495" s="15"/>
      <c r="AC495" s="16"/>
    </row>
    <row r="496" spans="7:29" s="14" customFormat="1">
      <c r="G496" s="15"/>
      <c r="R496" s="15"/>
      <c r="S496" s="15"/>
      <c r="T496" s="15"/>
      <c r="U496" s="15"/>
      <c r="V496" s="15"/>
      <c r="W496" s="15"/>
      <c r="X496" s="15"/>
      <c r="Y496" s="18"/>
      <c r="Z496" s="15"/>
      <c r="AA496" s="15"/>
      <c r="AB496" s="15"/>
      <c r="AC496" s="16"/>
    </row>
    <row r="497" spans="7:29" s="14" customFormat="1">
      <c r="G497" s="15"/>
      <c r="R497" s="15"/>
      <c r="S497" s="15"/>
      <c r="T497" s="15"/>
      <c r="U497" s="15"/>
      <c r="V497" s="15"/>
      <c r="W497" s="15"/>
      <c r="X497" s="15"/>
      <c r="Y497" s="18"/>
      <c r="Z497" s="15"/>
      <c r="AA497" s="15"/>
      <c r="AB497" s="15"/>
      <c r="AC497" s="16"/>
    </row>
    <row r="498" spans="7:29" s="14" customFormat="1">
      <c r="G498" s="15"/>
      <c r="R498" s="15"/>
      <c r="S498" s="15"/>
      <c r="T498" s="15"/>
      <c r="U498" s="15"/>
      <c r="V498" s="15"/>
      <c r="W498" s="15"/>
      <c r="X498" s="15"/>
      <c r="Y498" s="18"/>
      <c r="Z498" s="15"/>
      <c r="AA498" s="15"/>
      <c r="AB498" s="15"/>
      <c r="AC498" s="16"/>
    </row>
    <row r="499" spans="7:29" s="14" customFormat="1">
      <c r="G499" s="15"/>
      <c r="R499" s="15"/>
      <c r="S499" s="15"/>
      <c r="T499" s="15"/>
      <c r="U499" s="15"/>
      <c r="V499" s="15"/>
      <c r="W499" s="15"/>
      <c r="X499" s="15"/>
      <c r="Y499" s="18"/>
      <c r="Z499" s="15"/>
      <c r="AA499" s="15"/>
      <c r="AB499" s="15"/>
      <c r="AC499" s="16"/>
    </row>
    <row r="500" spans="7:29" s="14" customFormat="1">
      <c r="G500" s="15"/>
      <c r="R500" s="15"/>
      <c r="S500" s="15"/>
      <c r="T500" s="15"/>
      <c r="U500" s="15"/>
      <c r="V500" s="15"/>
      <c r="W500" s="15"/>
      <c r="X500" s="15"/>
      <c r="Y500" s="18"/>
      <c r="Z500" s="15"/>
      <c r="AA500" s="15"/>
      <c r="AB500" s="15"/>
      <c r="AC500" s="16"/>
    </row>
    <row r="501" spans="7:29" s="14" customFormat="1">
      <c r="G501" s="15"/>
      <c r="R501" s="15"/>
      <c r="S501" s="15"/>
      <c r="T501" s="15"/>
      <c r="U501" s="15"/>
      <c r="V501" s="15"/>
      <c r="W501" s="15"/>
      <c r="X501" s="15"/>
      <c r="Y501" s="18"/>
      <c r="Z501" s="15"/>
      <c r="AA501" s="15"/>
      <c r="AB501" s="15"/>
      <c r="AC501" s="16"/>
    </row>
    <row r="502" spans="7:29" s="14" customFormat="1">
      <c r="G502" s="15"/>
      <c r="R502" s="15"/>
      <c r="S502" s="15"/>
      <c r="T502" s="15"/>
      <c r="U502" s="15"/>
      <c r="V502" s="15"/>
      <c r="W502" s="15"/>
      <c r="X502" s="15"/>
      <c r="Y502" s="18"/>
      <c r="Z502" s="15"/>
      <c r="AA502" s="15"/>
      <c r="AB502" s="15"/>
      <c r="AC502" s="16"/>
    </row>
    <row r="503" spans="7:29" s="14" customFormat="1">
      <c r="G503" s="15"/>
      <c r="R503" s="15"/>
      <c r="S503" s="15"/>
      <c r="T503" s="15"/>
      <c r="U503" s="15"/>
      <c r="V503" s="15"/>
      <c r="W503" s="15"/>
      <c r="X503" s="15"/>
      <c r="Y503" s="18"/>
      <c r="Z503" s="15"/>
      <c r="AA503" s="15"/>
      <c r="AB503" s="15"/>
      <c r="AC503" s="16"/>
    </row>
    <row r="504" spans="7:29" s="14" customFormat="1">
      <c r="G504" s="15"/>
      <c r="R504" s="15"/>
      <c r="S504" s="15"/>
      <c r="T504" s="15"/>
      <c r="U504" s="15"/>
      <c r="V504" s="15"/>
      <c r="W504" s="15"/>
      <c r="X504" s="15"/>
      <c r="Y504" s="18"/>
      <c r="Z504" s="15"/>
      <c r="AA504" s="15"/>
      <c r="AB504" s="15"/>
      <c r="AC504" s="16"/>
    </row>
    <row r="505" spans="7:29" s="14" customFormat="1">
      <c r="G505" s="15"/>
      <c r="R505" s="15"/>
      <c r="S505" s="15"/>
      <c r="T505" s="15"/>
      <c r="U505" s="15"/>
      <c r="V505" s="15"/>
      <c r="W505" s="15"/>
      <c r="X505" s="15"/>
      <c r="Y505" s="18"/>
      <c r="Z505" s="15"/>
      <c r="AA505" s="15"/>
      <c r="AB505" s="15"/>
      <c r="AC505" s="16"/>
    </row>
    <row r="506" spans="7:29" s="14" customFormat="1">
      <c r="G506" s="15"/>
      <c r="R506" s="15"/>
      <c r="S506" s="15"/>
      <c r="T506" s="15"/>
      <c r="U506" s="15"/>
      <c r="V506" s="15"/>
      <c r="W506" s="15"/>
      <c r="X506" s="15"/>
      <c r="Y506" s="18"/>
      <c r="Z506" s="15"/>
      <c r="AA506" s="15"/>
      <c r="AB506" s="15"/>
      <c r="AC506" s="16"/>
    </row>
    <row r="507" spans="7:29" s="14" customFormat="1">
      <c r="G507" s="15"/>
      <c r="R507" s="15"/>
      <c r="S507" s="15"/>
      <c r="T507" s="15"/>
      <c r="U507" s="15"/>
      <c r="V507" s="15"/>
      <c r="W507" s="15"/>
      <c r="X507" s="15"/>
      <c r="Y507" s="18"/>
      <c r="Z507" s="15"/>
      <c r="AA507" s="15"/>
      <c r="AB507" s="15"/>
      <c r="AC507" s="16"/>
    </row>
    <row r="508" spans="7:29" s="14" customFormat="1">
      <c r="G508" s="15"/>
      <c r="R508" s="15"/>
      <c r="S508" s="15"/>
      <c r="T508" s="15"/>
      <c r="U508" s="15"/>
      <c r="V508" s="15"/>
      <c r="W508" s="15"/>
      <c r="X508" s="15"/>
      <c r="Y508" s="18"/>
      <c r="Z508" s="15"/>
      <c r="AA508" s="15"/>
      <c r="AB508" s="15"/>
      <c r="AC508" s="16"/>
    </row>
    <row r="509" spans="7:29" s="14" customFormat="1">
      <c r="G509" s="15"/>
      <c r="R509" s="15"/>
      <c r="S509" s="15"/>
      <c r="T509" s="15"/>
      <c r="U509" s="15"/>
      <c r="V509" s="15"/>
      <c r="W509" s="15"/>
      <c r="X509" s="15"/>
      <c r="Y509" s="18"/>
      <c r="Z509" s="15"/>
      <c r="AA509" s="15"/>
      <c r="AB509" s="15"/>
      <c r="AC509" s="16"/>
    </row>
    <row r="510" spans="7:29" s="14" customFormat="1">
      <c r="G510" s="15"/>
      <c r="R510" s="15"/>
      <c r="S510" s="15"/>
      <c r="T510" s="15"/>
      <c r="U510" s="15"/>
      <c r="V510" s="15"/>
      <c r="W510" s="15"/>
      <c r="X510" s="15"/>
      <c r="Y510" s="18"/>
      <c r="Z510" s="15"/>
      <c r="AA510" s="15"/>
      <c r="AB510" s="15"/>
      <c r="AC510" s="16"/>
    </row>
    <row r="511" spans="7:29" s="14" customFormat="1">
      <c r="G511" s="15"/>
      <c r="R511" s="15"/>
      <c r="S511" s="15"/>
      <c r="T511" s="15"/>
      <c r="U511" s="15"/>
      <c r="V511" s="15"/>
      <c r="W511" s="15"/>
      <c r="X511" s="15"/>
      <c r="Y511" s="18"/>
      <c r="Z511" s="15"/>
      <c r="AA511" s="15"/>
      <c r="AB511" s="15"/>
      <c r="AC511" s="16"/>
    </row>
    <row r="512" spans="7:29" s="14" customFormat="1">
      <c r="G512" s="15"/>
      <c r="R512" s="15"/>
      <c r="S512" s="15"/>
      <c r="T512" s="15"/>
      <c r="U512" s="15"/>
      <c r="V512" s="15"/>
      <c r="W512" s="15"/>
      <c r="X512" s="15"/>
      <c r="Y512" s="18"/>
      <c r="Z512" s="15"/>
      <c r="AA512" s="15"/>
      <c r="AB512" s="15"/>
      <c r="AC512" s="16"/>
    </row>
    <row r="513" spans="7:29" s="14" customFormat="1">
      <c r="G513" s="15"/>
      <c r="R513" s="15"/>
      <c r="S513" s="15"/>
      <c r="T513" s="15"/>
      <c r="U513" s="15"/>
      <c r="V513" s="15"/>
      <c r="W513" s="15"/>
      <c r="X513" s="15"/>
      <c r="Y513" s="18"/>
      <c r="Z513" s="15"/>
      <c r="AA513" s="15"/>
      <c r="AB513" s="15"/>
      <c r="AC513" s="16"/>
    </row>
    <row r="514" spans="7:29" s="14" customFormat="1">
      <c r="G514" s="15"/>
      <c r="R514" s="15"/>
      <c r="S514" s="15"/>
      <c r="T514" s="15"/>
      <c r="U514" s="15"/>
      <c r="V514" s="15"/>
      <c r="W514" s="15"/>
      <c r="X514" s="15"/>
      <c r="Y514" s="18"/>
      <c r="Z514" s="15"/>
      <c r="AA514" s="15"/>
      <c r="AB514" s="15"/>
      <c r="AC514" s="16"/>
    </row>
    <row r="515" spans="7:29" s="14" customFormat="1">
      <c r="G515" s="15"/>
      <c r="R515" s="15"/>
      <c r="S515" s="15"/>
      <c r="T515" s="15"/>
      <c r="U515" s="15"/>
      <c r="V515" s="15"/>
      <c r="W515" s="15"/>
      <c r="X515" s="15"/>
      <c r="Y515" s="18"/>
      <c r="Z515" s="15"/>
      <c r="AA515" s="15"/>
      <c r="AB515" s="15"/>
      <c r="AC515" s="16"/>
    </row>
    <row r="516" spans="7:29" s="14" customFormat="1">
      <c r="G516" s="15"/>
      <c r="R516" s="15"/>
      <c r="S516" s="15"/>
      <c r="T516" s="15"/>
      <c r="U516" s="15"/>
      <c r="V516" s="15"/>
      <c r="W516" s="15"/>
      <c r="X516" s="15"/>
      <c r="Y516" s="18"/>
      <c r="Z516" s="15"/>
      <c r="AA516" s="15"/>
      <c r="AB516" s="15"/>
      <c r="AC516" s="16"/>
    </row>
    <row r="517" spans="7:29" s="14" customFormat="1">
      <c r="G517" s="15"/>
      <c r="R517" s="15"/>
      <c r="S517" s="15"/>
      <c r="T517" s="15"/>
      <c r="U517" s="15"/>
      <c r="V517" s="15"/>
      <c r="W517" s="15"/>
      <c r="X517" s="15"/>
      <c r="Y517" s="18"/>
      <c r="Z517" s="15"/>
      <c r="AA517" s="15"/>
      <c r="AB517" s="15"/>
      <c r="AC517" s="16"/>
    </row>
    <row r="518" spans="7:29" s="14" customFormat="1">
      <c r="G518" s="15"/>
      <c r="R518" s="15"/>
      <c r="S518" s="15"/>
      <c r="T518" s="15"/>
      <c r="U518" s="15"/>
      <c r="V518" s="15"/>
      <c r="W518" s="15"/>
      <c r="X518" s="15"/>
      <c r="Y518" s="18"/>
      <c r="Z518" s="15"/>
      <c r="AA518" s="15"/>
      <c r="AB518" s="15"/>
      <c r="AC518" s="16"/>
    </row>
    <row r="519" spans="7:29" s="14" customFormat="1">
      <c r="G519" s="15"/>
      <c r="R519" s="15"/>
      <c r="S519" s="15"/>
      <c r="T519" s="15"/>
      <c r="U519" s="15"/>
      <c r="V519" s="15"/>
      <c r="W519" s="15"/>
      <c r="X519" s="15"/>
      <c r="Y519" s="18"/>
      <c r="Z519" s="15"/>
      <c r="AA519" s="15"/>
      <c r="AB519" s="15"/>
      <c r="AC519" s="16"/>
    </row>
    <row r="520" spans="7:29" s="14" customFormat="1">
      <c r="G520" s="15"/>
      <c r="R520" s="15"/>
      <c r="S520" s="15"/>
      <c r="T520" s="15"/>
      <c r="U520" s="15"/>
      <c r="V520" s="15"/>
      <c r="W520" s="15"/>
      <c r="X520" s="15"/>
      <c r="Y520" s="18"/>
      <c r="Z520" s="15"/>
      <c r="AA520" s="15"/>
      <c r="AB520" s="15"/>
      <c r="AC520" s="16"/>
    </row>
    <row r="521" spans="7:29" s="14" customFormat="1">
      <c r="G521" s="15"/>
      <c r="R521" s="15"/>
      <c r="S521" s="15"/>
      <c r="T521" s="15"/>
      <c r="U521" s="15"/>
      <c r="V521" s="15"/>
      <c r="W521" s="15"/>
      <c r="X521" s="15"/>
      <c r="Y521" s="18"/>
      <c r="Z521" s="15"/>
      <c r="AA521" s="15"/>
      <c r="AB521" s="15"/>
      <c r="AC521" s="16"/>
    </row>
    <row r="522" spans="7:29" s="14" customFormat="1">
      <c r="G522" s="15"/>
      <c r="R522" s="15"/>
      <c r="S522" s="15"/>
      <c r="T522" s="15"/>
      <c r="U522" s="15"/>
      <c r="V522" s="15"/>
      <c r="W522" s="15"/>
      <c r="X522" s="15"/>
      <c r="Y522" s="18"/>
      <c r="Z522" s="15"/>
      <c r="AA522" s="15"/>
      <c r="AB522" s="15"/>
      <c r="AC522" s="16"/>
    </row>
    <row r="523" spans="7:29" s="14" customFormat="1">
      <c r="G523" s="15"/>
      <c r="R523" s="15"/>
      <c r="S523" s="15"/>
      <c r="T523" s="15"/>
      <c r="U523" s="15"/>
      <c r="V523" s="15"/>
      <c r="W523" s="15"/>
      <c r="X523" s="15"/>
      <c r="Y523" s="18"/>
      <c r="Z523" s="15"/>
      <c r="AA523" s="15"/>
      <c r="AB523" s="15"/>
      <c r="AC523" s="16"/>
    </row>
    <row r="524" spans="7:29" s="14" customFormat="1">
      <c r="G524" s="15"/>
      <c r="R524" s="15"/>
      <c r="S524" s="15"/>
      <c r="T524" s="15"/>
      <c r="U524" s="15"/>
      <c r="V524" s="15"/>
      <c r="W524" s="15"/>
      <c r="X524" s="15"/>
      <c r="Y524" s="18"/>
      <c r="Z524" s="15"/>
      <c r="AA524" s="15"/>
      <c r="AB524" s="15"/>
      <c r="AC524" s="16"/>
    </row>
    <row r="525" spans="7:29" s="14" customFormat="1">
      <c r="G525" s="15"/>
      <c r="R525" s="15"/>
      <c r="S525" s="15"/>
      <c r="T525" s="15"/>
      <c r="U525" s="15"/>
      <c r="V525" s="15"/>
      <c r="W525" s="15"/>
      <c r="X525" s="15"/>
      <c r="Y525" s="18"/>
      <c r="Z525" s="15"/>
      <c r="AA525" s="15"/>
      <c r="AB525" s="15"/>
      <c r="AC525" s="16"/>
    </row>
    <row r="526" spans="7:29" s="14" customFormat="1">
      <c r="G526" s="15"/>
      <c r="R526" s="15"/>
      <c r="S526" s="15"/>
      <c r="T526" s="15"/>
      <c r="U526" s="15"/>
      <c r="V526" s="15"/>
      <c r="W526" s="15"/>
      <c r="X526" s="15"/>
      <c r="Y526" s="18"/>
      <c r="Z526" s="15"/>
      <c r="AA526" s="15"/>
      <c r="AB526" s="15"/>
      <c r="AC526" s="16"/>
    </row>
    <row r="527" spans="7:29" s="14" customFormat="1">
      <c r="G527" s="15"/>
      <c r="R527" s="15"/>
      <c r="S527" s="15"/>
      <c r="T527" s="15"/>
      <c r="U527" s="15"/>
      <c r="V527" s="15"/>
      <c r="W527" s="15"/>
      <c r="X527" s="15"/>
      <c r="Y527" s="18"/>
      <c r="Z527" s="15"/>
      <c r="AA527" s="15"/>
      <c r="AB527" s="15"/>
      <c r="AC527" s="16"/>
    </row>
    <row r="528" spans="7:29" s="14" customFormat="1">
      <c r="G528" s="15"/>
      <c r="R528" s="15"/>
      <c r="S528" s="15"/>
      <c r="T528" s="15"/>
      <c r="U528" s="15"/>
      <c r="V528" s="15"/>
      <c r="W528" s="15"/>
      <c r="X528" s="15"/>
      <c r="Y528" s="18"/>
      <c r="Z528" s="15"/>
      <c r="AA528" s="15"/>
      <c r="AB528" s="15"/>
      <c r="AC528" s="16"/>
    </row>
    <row r="529" spans="7:29" s="14" customFormat="1">
      <c r="G529" s="15"/>
      <c r="R529" s="15"/>
      <c r="S529" s="15"/>
      <c r="T529" s="15"/>
      <c r="U529" s="15"/>
      <c r="V529" s="15"/>
      <c r="W529" s="15"/>
      <c r="X529" s="15"/>
      <c r="Y529" s="18"/>
      <c r="Z529" s="15"/>
      <c r="AA529" s="15"/>
      <c r="AB529" s="15"/>
      <c r="AC529" s="16"/>
    </row>
    <row r="530" spans="7:29" s="14" customFormat="1">
      <c r="G530" s="15"/>
      <c r="R530" s="15"/>
      <c r="S530" s="15"/>
      <c r="T530" s="15"/>
      <c r="U530" s="15"/>
      <c r="V530" s="15"/>
      <c r="W530" s="15"/>
      <c r="X530" s="15"/>
      <c r="Y530" s="18"/>
      <c r="Z530" s="15"/>
      <c r="AA530" s="15"/>
      <c r="AB530" s="15"/>
      <c r="AC530" s="16"/>
    </row>
    <row r="531" spans="7:29" s="14" customFormat="1">
      <c r="G531" s="15"/>
      <c r="R531" s="15"/>
      <c r="S531" s="15"/>
      <c r="T531" s="15"/>
      <c r="U531" s="15"/>
      <c r="V531" s="15"/>
      <c r="W531" s="15"/>
      <c r="X531" s="15"/>
      <c r="Y531" s="18"/>
      <c r="Z531" s="15"/>
      <c r="AA531" s="15"/>
      <c r="AB531" s="15"/>
      <c r="AC531" s="16"/>
    </row>
    <row r="532" spans="7:29" s="14" customFormat="1">
      <c r="G532" s="15"/>
      <c r="R532" s="15"/>
      <c r="S532" s="15"/>
      <c r="T532" s="15"/>
      <c r="U532" s="15"/>
      <c r="V532" s="15"/>
      <c r="W532" s="15"/>
      <c r="X532" s="15"/>
      <c r="Y532" s="18"/>
      <c r="Z532" s="15"/>
      <c r="AA532" s="15"/>
      <c r="AB532" s="15"/>
      <c r="AC532" s="16"/>
    </row>
    <row r="533" spans="7:29" s="14" customFormat="1">
      <c r="G533" s="15"/>
      <c r="R533" s="15"/>
      <c r="S533" s="15"/>
      <c r="T533" s="15"/>
      <c r="U533" s="15"/>
      <c r="V533" s="15"/>
      <c r="W533" s="15"/>
      <c r="X533" s="15"/>
      <c r="Y533" s="18"/>
      <c r="Z533" s="15"/>
      <c r="AA533" s="15"/>
      <c r="AB533" s="15"/>
      <c r="AC533" s="16"/>
    </row>
    <row r="534" spans="7:29" s="14" customFormat="1">
      <c r="G534" s="15"/>
      <c r="R534" s="15"/>
      <c r="S534" s="15"/>
      <c r="T534" s="15"/>
      <c r="U534" s="15"/>
      <c r="V534" s="15"/>
      <c r="W534" s="15"/>
      <c r="X534" s="15"/>
      <c r="Y534" s="18"/>
      <c r="Z534" s="15"/>
      <c r="AA534" s="15"/>
      <c r="AB534" s="15"/>
      <c r="AC534" s="16"/>
    </row>
    <row r="535" spans="7:29" s="14" customFormat="1">
      <c r="G535" s="15"/>
      <c r="R535" s="15"/>
      <c r="S535" s="15"/>
      <c r="T535" s="15"/>
      <c r="U535" s="15"/>
      <c r="V535" s="15"/>
      <c r="W535" s="15"/>
      <c r="X535" s="15"/>
      <c r="Y535" s="18"/>
      <c r="Z535" s="15"/>
      <c r="AA535" s="15"/>
      <c r="AB535" s="15"/>
      <c r="AC535" s="16"/>
    </row>
    <row r="536" spans="7:29" s="14" customFormat="1">
      <c r="G536" s="15"/>
      <c r="R536" s="15"/>
      <c r="S536" s="15"/>
      <c r="T536" s="15"/>
      <c r="U536" s="15"/>
      <c r="V536" s="15"/>
      <c r="W536" s="15"/>
      <c r="X536" s="15"/>
      <c r="Y536" s="18"/>
      <c r="Z536" s="15"/>
      <c r="AA536" s="15"/>
      <c r="AB536" s="15"/>
      <c r="AC536" s="16"/>
    </row>
    <row r="537" spans="7:29" s="14" customFormat="1">
      <c r="G537" s="15"/>
      <c r="R537" s="15"/>
      <c r="S537" s="15"/>
      <c r="T537" s="15"/>
      <c r="U537" s="15"/>
      <c r="V537" s="15"/>
      <c r="W537" s="15"/>
      <c r="X537" s="15"/>
      <c r="Y537" s="18"/>
      <c r="Z537" s="15"/>
      <c r="AA537" s="15"/>
      <c r="AB537" s="15"/>
      <c r="AC537" s="16"/>
    </row>
    <row r="538" spans="7:29" s="14" customFormat="1">
      <c r="G538" s="15"/>
      <c r="R538" s="15"/>
      <c r="S538" s="15"/>
      <c r="T538" s="15"/>
      <c r="U538" s="15"/>
      <c r="V538" s="15"/>
      <c r="W538" s="15"/>
      <c r="X538" s="15"/>
      <c r="Y538" s="18"/>
      <c r="Z538" s="15"/>
      <c r="AA538" s="15"/>
      <c r="AB538" s="15"/>
      <c r="AC538" s="16"/>
    </row>
    <row r="539" spans="7:29" s="14" customFormat="1">
      <c r="G539" s="15"/>
      <c r="R539" s="15"/>
      <c r="S539" s="15"/>
      <c r="T539" s="15"/>
      <c r="U539" s="15"/>
      <c r="V539" s="15"/>
      <c r="W539" s="15"/>
      <c r="X539" s="15"/>
      <c r="Y539" s="18"/>
      <c r="Z539" s="15"/>
      <c r="AA539" s="15"/>
      <c r="AB539" s="15"/>
      <c r="AC539" s="16"/>
    </row>
    <row r="540" spans="7:29" s="14" customFormat="1">
      <c r="G540" s="15"/>
      <c r="R540" s="15"/>
      <c r="S540" s="15"/>
      <c r="T540" s="15"/>
      <c r="U540" s="15"/>
      <c r="V540" s="15"/>
      <c r="W540" s="15"/>
      <c r="X540" s="15"/>
      <c r="Y540" s="18"/>
      <c r="Z540" s="15"/>
      <c r="AA540" s="15"/>
      <c r="AB540" s="15"/>
      <c r="AC540" s="16"/>
    </row>
    <row r="541" spans="7:29" s="14" customFormat="1">
      <c r="G541" s="15"/>
      <c r="R541" s="15"/>
      <c r="S541" s="15"/>
      <c r="T541" s="15"/>
      <c r="U541" s="15"/>
      <c r="V541" s="15"/>
      <c r="W541" s="15"/>
      <c r="X541" s="15"/>
      <c r="Y541" s="18"/>
      <c r="Z541" s="15"/>
      <c r="AA541" s="15"/>
      <c r="AB541" s="15"/>
      <c r="AC541" s="16"/>
    </row>
    <row r="542" spans="7:29" s="14" customFormat="1">
      <c r="G542" s="15"/>
      <c r="R542" s="15"/>
      <c r="S542" s="15"/>
      <c r="T542" s="15"/>
      <c r="U542" s="15"/>
      <c r="V542" s="15"/>
      <c r="W542" s="15"/>
      <c r="X542" s="15"/>
      <c r="Y542" s="18"/>
      <c r="Z542" s="15"/>
      <c r="AA542" s="15"/>
      <c r="AB542" s="15"/>
      <c r="AC542" s="16"/>
    </row>
    <row r="543" spans="7:29" s="14" customFormat="1">
      <c r="G543" s="15"/>
      <c r="R543" s="15"/>
      <c r="S543" s="15"/>
      <c r="T543" s="15"/>
      <c r="U543" s="15"/>
      <c r="V543" s="15"/>
      <c r="W543" s="15"/>
      <c r="X543" s="15"/>
      <c r="Y543" s="18"/>
      <c r="Z543" s="15"/>
      <c r="AA543" s="15"/>
      <c r="AB543" s="15"/>
      <c r="AC543" s="16"/>
    </row>
    <row r="544" spans="7:29" s="14" customFormat="1">
      <c r="G544" s="15"/>
      <c r="R544" s="15"/>
      <c r="S544" s="15"/>
      <c r="T544" s="15"/>
      <c r="U544" s="15"/>
      <c r="V544" s="15"/>
      <c r="W544" s="15"/>
      <c r="X544" s="15"/>
      <c r="Y544" s="18"/>
      <c r="Z544" s="15"/>
      <c r="AA544" s="15"/>
      <c r="AB544" s="15"/>
      <c r="AC544" s="16"/>
    </row>
    <row r="545" spans="7:29" s="14" customFormat="1">
      <c r="G545" s="15"/>
      <c r="R545" s="15"/>
      <c r="S545" s="15"/>
      <c r="T545" s="15"/>
      <c r="U545" s="15"/>
      <c r="V545" s="15"/>
      <c r="W545" s="15"/>
      <c r="X545" s="15"/>
      <c r="Y545" s="18"/>
      <c r="Z545" s="15"/>
      <c r="AA545" s="15"/>
      <c r="AB545" s="15"/>
      <c r="AC545" s="16"/>
    </row>
    <row r="546" spans="7:29" s="14" customFormat="1">
      <c r="G546" s="15"/>
      <c r="R546" s="15"/>
      <c r="S546" s="15"/>
      <c r="T546" s="15"/>
      <c r="U546" s="15"/>
      <c r="V546" s="15"/>
      <c r="W546" s="15"/>
      <c r="X546" s="15"/>
      <c r="Y546" s="18"/>
      <c r="Z546" s="15"/>
      <c r="AA546" s="15"/>
      <c r="AB546" s="15"/>
      <c r="AC546" s="16"/>
    </row>
    <row r="547" spans="7:29" s="14" customFormat="1">
      <c r="G547" s="15"/>
      <c r="R547" s="15"/>
      <c r="S547" s="15"/>
      <c r="T547" s="15"/>
      <c r="U547" s="15"/>
      <c r="V547" s="15"/>
      <c r="W547" s="15"/>
      <c r="X547" s="15"/>
      <c r="Y547" s="18"/>
      <c r="Z547" s="15"/>
      <c r="AA547" s="15"/>
      <c r="AB547" s="15"/>
      <c r="AC547" s="16"/>
    </row>
    <row r="548" spans="7:29" s="14" customFormat="1">
      <c r="G548" s="15"/>
      <c r="R548" s="15"/>
      <c r="S548" s="15"/>
      <c r="T548" s="15"/>
      <c r="U548" s="15"/>
      <c r="V548" s="15"/>
      <c r="W548" s="15"/>
      <c r="X548" s="15"/>
      <c r="Y548" s="18"/>
      <c r="Z548" s="15"/>
      <c r="AA548" s="15"/>
      <c r="AB548" s="15"/>
      <c r="AC548" s="16"/>
    </row>
    <row r="549" spans="7:29" s="14" customFormat="1">
      <c r="G549" s="15"/>
      <c r="R549" s="15"/>
      <c r="S549" s="15"/>
      <c r="T549" s="15"/>
      <c r="U549" s="15"/>
      <c r="V549" s="15"/>
      <c r="W549" s="15"/>
      <c r="X549" s="15"/>
      <c r="Y549" s="18"/>
      <c r="Z549" s="15"/>
      <c r="AA549" s="15"/>
      <c r="AB549" s="15"/>
      <c r="AC549" s="16"/>
    </row>
    <row r="550" spans="7:29" s="14" customFormat="1">
      <c r="G550" s="15"/>
      <c r="R550" s="15"/>
      <c r="S550" s="15"/>
      <c r="T550" s="15"/>
      <c r="U550" s="15"/>
      <c r="V550" s="15"/>
      <c r="W550" s="15"/>
      <c r="X550" s="15"/>
      <c r="Y550" s="18"/>
      <c r="Z550" s="15"/>
      <c r="AA550" s="15"/>
      <c r="AB550" s="15"/>
      <c r="AC550" s="16"/>
    </row>
    <row r="551" spans="7:29" s="14" customFormat="1">
      <c r="G551" s="15"/>
      <c r="R551" s="15"/>
      <c r="S551" s="15"/>
      <c r="T551" s="15"/>
      <c r="U551" s="15"/>
      <c r="V551" s="15"/>
      <c r="W551" s="15"/>
      <c r="X551" s="15"/>
      <c r="Y551" s="18"/>
      <c r="Z551" s="15"/>
      <c r="AA551" s="15"/>
      <c r="AB551" s="15"/>
      <c r="AC551" s="16"/>
    </row>
    <row r="552" spans="7:29" s="14" customFormat="1">
      <c r="G552" s="15"/>
      <c r="R552" s="15"/>
      <c r="S552" s="15"/>
      <c r="T552" s="15"/>
      <c r="U552" s="15"/>
      <c r="V552" s="15"/>
      <c r="W552" s="15"/>
      <c r="X552" s="15"/>
      <c r="Y552" s="18"/>
      <c r="Z552" s="15"/>
      <c r="AA552" s="15"/>
      <c r="AB552" s="15"/>
      <c r="AC552" s="16"/>
    </row>
    <row r="553" spans="7:29" s="14" customFormat="1">
      <c r="G553" s="15"/>
      <c r="R553" s="15"/>
      <c r="S553" s="15"/>
      <c r="T553" s="15"/>
      <c r="U553" s="15"/>
      <c r="V553" s="15"/>
      <c r="W553" s="15"/>
      <c r="X553" s="15"/>
      <c r="Y553" s="18"/>
      <c r="Z553" s="15"/>
      <c r="AA553" s="15"/>
      <c r="AB553" s="15"/>
      <c r="AC553" s="16"/>
    </row>
    <row r="554" spans="7:29" s="14" customFormat="1">
      <c r="G554" s="15"/>
      <c r="R554" s="15"/>
      <c r="S554" s="15"/>
      <c r="T554" s="15"/>
      <c r="U554" s="15"/>
      <c r="V554" s="15"/>
      <c r="W554" s="15"/>
      <c r="X554" s="15"/>
      <c r="Y554" s="18"/>
      <c r="Z554" s="15"/>
      <c r="AA554" s="15"/>
      <c r="AB554" s="15"/>
      <c r="AC554" s="16"/>
    </row>
    <row r="555" spans="7:29" s="14" customFormat="1">
      <c r="G555" s="15"/>
      <c r="R555" s="15"/>
      <c r="S555" s="15"/>
      <c r="T555" s="15"/>
      <c r="U555" s="15"/>
      <c r="V555" s="15"/>
      <c r="W555" s="15"/>
      <c r="X555" s="15"/>
      <c r="Y555" s="18"/>
      <c r="Z555" s="15"/>
      <c r="AA555" s="15"/>
      <c r="AB555" s="15"/>
      <c r="AC555" s="16"/>
    </row>
    <row r="556" spans="7:29" s="14" customFormat="1">
      <c r="G556" s="15"/>
      <c r="R556" s="15"/>
      <c r="S556" s="15"/>
      <c r="T556" s="15"/>
      <c r="U556" s="15"/>
      <c r="V556" s="15"/>
      <c r="W556" s="15"/>
      <c r="X556" s="15"/>
      <c r="Y556" s="18"/>
      <c r="Z556" s="15"/>
      <c r="AA556" s="15"/>
      <c r="AB556" s="15"/>
      <c r="AC556" s="16"/>
    </row>
    <row r="557" spans="7:29" s="14" customFormat="1">
      <c r="G557" s="15"/>
      <c r="R557" s="15"/>
      <c r="S557" s="15"/>
      <c r="T557" s="15"/>
      <c r="U557" s="15"/>
      <c r="V557" s="15"/>
      <c r="W557" s="15"/>
      <c r="X557" s="15"/>
      <c r="Y557" s="18"/>
      <c r="Z557" s="15"/>
      <c r="AA557" s="15"/>
      <c r="AB557" s="15"/>
      <c r="AC557" s="16"/>
    </row>
    <row r="558" spans="7:29" s="14" customFormat="1">
      <c r="G558" s="15"/>
      <c r="R558" s="15"/>
      <c r="S558" s="15"/>
      <c r="T558" s="15"/>
      <c r="U558" s="15"/>
      <c r="V558" s="15"/>
      <c r="W558" s="15"/>
      <c r="X558" s="15"/>
      <c r="Y558" s="18"/>
      <c r="Z558" s="15"/>
      <c r="AA558" s="15"/>
      <c r="AB558" s="15"/>
      <c r="AC558" s="16"/>
    </row>
    <row r="559" spans="7:29" s="14" customFormat="1">
      <c r="G559" s="15"/>
      <c r="R559" s="15"/>
      <c r="S559" s="15"/>
      <c r="T559" s="15"/>
      <c r="U559" s="15"/>
      <c r="V559" s="15"/>
      <c r="W559" s="15"/>
      <c r="X559" s="15"/>
      <c r="Y559" s="18"/>
      <c r="Z559" s="15"/>
      <c r="AA559" s="15"/>
      <c r="AB559" s="15"/>
      <c r="AC559" s="16"/>
    </row>
    <row r="560" spans="7:29" s="14" customFormat="1">
      <c r="G560" s="15"/>
      <c r="R560" s="15"/>
      <c r="S560" s="15"/>
      <c r="T560" s="15"/>
      <c r="U560" s="15"/>
      <c r="V560" s="15"/>
      <c r="W560" s="15"/>
      <c r="X560" s="15"/>
      <c r="Y560" s="18"/>
      <c r="Z560" s="15"/>
      <c r="AA560" s="15"/>
      <c r="AB560" s="15"/>
      <c r="AC560" s="16"/>
    </row>
    <row r="561" spans="7:29" s="14" customFormat="1">
      <c r="G561" s="15"/>
      <c r="R561" s="15"/>
      <c r="S561" s="15"/>
      <c r="T561" s="15"/>
      <c r="U561" s="15"/>
      <c r="V561" s="15"/>
      <c r="W561" s="15"/>
      <c r="X561" s="15"/>
      <c r="Y561" s="18"/>
      <c r="Z561" s="15"/>
      <c r="AA561" s="15"/>
      <c r="AB561" s="15"/>
      <c r="AC561" s="16"/>
    </row>
    <row r="562" spans="7:29" s="14" customFormat="1">
      <c r="G562" s="15"/>
      <c r="R562" s="15"/>
      <c r="S562" s="15"/>
      <c r="T562" s="15"/>
      <c r="U562" s="15"/>
      <c r="V562" s="15"/>
      <c r="W562" s="15"/>
      <c r="X562" s="15"/>
      <c r="Y562" s="18"/>
      <c r="Z562" s="15"/>
      <c r="AA562" s="15"/>
      <c r="AB562" s="15"/>
      <c r="AC562" s="16"/>
    </row>
    <row r="563" spans="7:29" s="14" customFormat="1">
      <c r="G563" s="15"/>
      <c r="R563" s="15"/>
      <c r="S563" s="15"/>
      <c r="T563" s="15"/>
      <c r="U563" s="15"/>
      <c r="V563" s="15"/>
      <c r="W563" s="15"/>
      <c r="X563" s="15"/>
      <c r="Y563" s="18"/>
      <c r="Z563" s="15"/>
      <c r="AA563" s="15"/>
      <c r="AB563" s="15"/>
      <c r="AC563" s="16"/>
    </row>
    <row r="564" spans="7:29" s="14" customFormat="1">
      <c r="G564" s="15"/>
      <c r="R564" s="15"/>
      <c r="S564" s="15"/>
      <c r="T564" s="15"/>
      <c r="U564" s="15"/>
      <c r="V564" s="15"/>
      <c r="W564" s="15"/>
      <c r="X564" s="15"/>
      <c r="Y564" s="18"/>
      <c r="Z564" s="15"/>
      <c r="AA564" s="15"/>
      <c r="AB564" s="15"/>
      <c r="AC564" s="16"/>
    </row>
    <row r="565" spans="7:29" s="14" customFormat="1">
      <c r="G565" s="15"/>
      <c r="R565" s="15"/>
      <c r="S565" s="15"/>
      <c r="T565" s="15"/>
      <c r="U565" s="15"/>
      <c r="V565" s="15"/>
      <c r="W565" s="15"/>
      <c r="X565" s="15"/>
      <c r="Y565" s="18"/>
      <c r="Z565" s="15"/>
      <c r="AA565" s="15"/>
      <c r="AB565" s="15"/>
      <c r="AC565" s="16"/>
    </row>
    <row r="566" spans="7:29" s="14" customFormat="1">
      <c r="G566" s="15"/>
      <c r="R566" s="15"/>
      <c r="S566" s="15"/>
      <c r="T566" s="15"/>
      <c r="U566" s="15"/>
      <c r="V566" s="15"/>
      <c r="W566" s="15"/>
      <c r="X566" s="15"/>
      <c r="Y566" s="18"/>
      <c r="Z566" s="15"/>
      <c r="AA566" s="15"/>
      <c r="AB566" s="15"/>
      <c r="AC566" s="16"/>
    </row>
    <row r="567" spans="7:29" s="14" customFormat="1">
      <c r="G567" s="15"/>
      <c r="R567" s="15"/>
      <c r="S567" s="15"/>
      <c r="T567" s="15"/>
      <c r="U567" s="15"/>
      <c r="V567" s="15"/>
      <c r="W567" s="15"/>
      <c r="X567" s="15"/>
      <c r="Y567" s="18"/>
      <c r="Z567" s="15"/>
      <c r="AA567" s="15"/>
      <c r="AB567" s="15"/>
      <c r="AC567" s="16"/>
    </row>
    <row r="568" spans="7:29" s="14" customFormat="1">
      <c r="G568" s="15"/>
      <c r="R568" s="15"/>
      <c r="S568" s="15"/>
      <c r="T568" s="15"/>
      <c r="U568" s="15"/>
      <c r="V568" s="15"/>
      <c r="W568" s="15"/>
      <c r="X568" s="15"/>
      <c r="Y568" s="18"/>
      <c r="Z568" s="15"/>
      <c r="AA568" s="15"/>
      <c r="AB568" s="15"/>
      <c r="AC568" s="16"/>
    </row>
    <row r="569" spans="7:29" s="14" customFormat="1">
      <c r="G569" s="15"/>
      <c r="R569" s="15"/>
      <c r="S569" s="15"/>
      <c r="T569" s="15"/>
      <c r="U569" s="15"/>
      <c r="V569" s="15"/>
      <c r="W569" s="15"/>
      <c r="X569" s="15"/>
      <c r="Y569" s="18"/>
      <c r="Z569" s="15"/>
      <c r="AA569" s="15"/>
      <c r="AB569" s="15"/>
      <c r="AC569" s="16"/>
    </row>
    <row r="570" spans="7:29" s="14" customFormat="1">
      <c r="G570" s="15"/>
      <c r="R570" s="15"/>
      <c r="S570" s="15"/>
      <c r="T570" s="15"/>
      <c r="U570" s="15"/>
      <c r="V570" s="15"/>
      <c r="W570" s="15"/>
      <c r="X570" s="15"/>
      <c r="Y570" s="18"/>
      <c r="Z570" s="15"/>
      <c r="AA570" s="15"/>
      <c r="AB570" s="15"/>
      <c r="AC570" s="16"/>
    </row>
    <row r="571" spans="7:29" s="14" customFormat="1">
      <c r="G571" s="15"/>
      <c r="R571" s="15"/>
      <c r="S571" s="15"/>
      <c r="T571" s="15"/>
      <c r="U571" s="15"/>
      <c r="V571" s="15"/>
      <c r="W571" s="15"/>
      <c r="X571" s="15"/>
      <c r="Y571" s="18"/>
      <c r="Z571" s="15"/>
      <c r="AA571" s="15"/>
      <c r="AB571" s="15"/>
      <c r="AC571" s="16"/>
    </row>
    <row r="572" spans="7:29" s="14" customFormat="1">
      <c r="G572" s="15"/>
      <c r="R572" s="15"/>
      <c r="S572" s="15"/>
      <c r="T572" s="15"/>
      <c r="U572" s="15"/>
      <c r="V572" s="15"/>
      <c r="W572" s="15"/>
      <c r="X572" s="15"/>
      <c r="Y572" s="18"/>
      <c r="Z572" s="15"/>
      <c r="AA572" s="15"/>
      <c r="AB572" s="15"/>
      <c r="AC572" s="16"/>
    </row>
    <row r="573" spans="7:29" s="14" customFormat="1">
      <c r="G573" s="15"/>
      <c r="R573" s="15"/>
      <c r="S573" s="15"/>
      <c r="T573" s="15"/>
      <c r="U573" s="15"/>
      <c r="V573" s="15"/>
      <c r="W573" s="15"/>
      <c r="X573" s="15"/>
      <c r="Y573" s="18"/>
      <c r="Z573" s="15"/>
      <c r="AA573" s="15"/>
      <c r="AB573" s="15"/>
      <c r="AC573" s="16"/>
    </row>
    <row r="574" spans="7:29" s="14" customFormat="1">
      <c r="G574" s="15"/>
      <c r="R574" s="15"/>
      <c r="S574" s="15"/>
      <c r="T574" s="15"/>
      <c r="U574" s="15"/>
      <c r="V574" s="15"/>
      <c r="W574" s="15"/>
      <c r="X574" s="15"/>
      <c r="Y574" s="18"/>
      <c r="Z574" s="15"/>
      <c r="AA574" s="15"/>
      <c r="AB574" s="15"/>
      <c r="AC574" s="16"/>
    </row>
    <row r="575" spans="7:29" s="14" customFormat="1">
      <c r="G575" s="15"/>
      <c r="R575" s="15"/>
      <c r="S575" s="15"/>
      <c r="T575" s="15"/>
      <c r="U575" s="15"/>
      <c r="V575" s="15"/>
      <c r="W575" s="15"/>
      <c r="X575" s="15"/>
      <c r="Y575" s="18"/>
      <c r="Z575" s="15"/>
      <c r="AA575" s="15"/>
      <c r="AB575" s="15"/>
      <c r="AC575" s="16"/>
    </row>
    <row r="576" spans="7:29" s="14" customFormat="1">
      <c r="G576" s="15"/>
      <c r="R576" s="15"/>
      <c r="S576" s="15"/>
      <c r="T576" s="15"/>
      <c r="U576" s="15"/>
      <c r="V576" s="15"/>
      <c r="W576" s="15"/>
      <c r="X576" s="15"/>
      <c r="Y576" s="18"/>
      <c r="Z576" s="15"/>
      <c r="AA576" s="15"/>
      <c r="AB576" s="15"/>
      <c r="AC576" s="16"/>
    </row>
    <row r="577" spans="7:29" s="14" customFormat="1">
      <c r="G577" s="15"/>
      <c r="R577" s="15"/>
      <c r="S577" s="15"/>
      <c r="T577" s="15"/>
      <c r="U577" s="15"/>
      <c r="V577" s="15"/>
      <c r="W577" s="15"/>
      <c r="X577" s="15"/>
      <c r="Y577" s="18"/>
      <c r="Z577" s="15"/>
      <c r="AA577" s="15"/>
      <c r="AB577" s="15"/>
      <c r="AC577" s="16"/>
    </row>
    <row r="578" spans="7:29" s="14" customFormat="1">
      <c r="G578" s="15"/>
      <c r="R578" s="15"/>
      <c r="S578" s="15"/>
      <c r="T578" s="15"/>
      <c r="U578" s="15"/>
      <c r="V578" s="15"/>
      <c r="W578" s="15"/>
      <c r="X578" s="15"/>
      <c r="Y578" s="18"/>
      <c r="Z578" s="15"/>
      <c r="AA578" s="15"/>
      <c r="AB578" s="15"/>
      <c r="AC578" s="16"/>
    </row>
    <row r="579" spans="7:29" s="14" customFormat="1">
      <c r="G579" s="15"/>
      <c r="R579" s="15"/>
      <c r="S579" s="15"/>
      <c r="T579" s="15"/>
      <c r="U579" s="15"/>
      <c r="V579" s="15"/>
      <c r="W579" s="15"/>
      <c r="X579" s="15"/>
      <c r="Y579" s="18"/>
      <c r="Z579" s="15"/>
      <c r="AA579" s="15"/>
      <c r="AB579" s="15"/>
      <c r="AC579" s="16"/>
    </row>
    <row r="580" spans="7:29" s="14" customFormat="1">
      <c r="G580" s="15"/>
      <c r="R580" s="15"/>
      <c r="S580" s="15"/>
      <c r="T580" s="15"/>
      <c r="U580" s="15"/>
      <c r="V580" s="15"/>
      <c r="W580" s="15"/>
      <c r="X580" s="15"/>
      <c r="Y580" s="18"/>
      <c r="Z580" s="15"/>
      <c r="AA580" s="15"/>
      <c r="AB580" s="15"/>
      <c r="AC580" s="16"/>
    </row>
    <row r="581" spans="7:29" s="14" customFormat="1">
      <c r="G581" s="15"/>
      <c r="R581" s="15"/>
      <c r="S581" s="15"/>
      <c r="T581" s="15"/>
      <c r="U581" s="15"/>
      <c r="V581" s="15"/>
      <c r="W581" s="15"/>
      <c r="X581" s="15"/>
      <c r="Y581" s="18"/>
      <c r="Z581" s="15"/>
      <c r="AA581" s="15"/>
      <c r="AB581" s="15"/>
      <c r="AC581" s="16"/>
    </row>
    <row r="582" spans="7:29" s="14" customFormat="1">
      <c r="G582" s="15"/>
      <c r="R582" s="15"/>
      <c r="S582" s="15"/>
      <c r="T582" s="15"/>
      <c r="U582" s="15"/>
      <c r="V582" s="15"/>
      <c r="W582" s="15"/>
      <c r="X582" s="15"/>
      <c r="Y582" s="18"/>
      <c r="Z582" s="15"/>
      <c r="AA582" s="15"/>
      <c r="AB582" s="15"/>
      <c r="AC582" s="16"/>
    </row>
    <row r="583" spans="7:29" s="14" customFormat="1">
      <c r="G583" s="15"/>
      <c r="R583" s="15"/>
      <c r="S583" s="15"/>
      <c r="T583" s="15"/>
      <c r="U583" s="15"/>
      <c r="V583" s="15"/>
      <c r="W583" s="15"/>
      <c r="X583" s="15"/>
      <c r="Y583" s="18"/>
      <c r="Z583" s="15"/>
      <c r="AA583" s="15"/>
      <c r="AB583" s="15"/>
      <c r="AC583" s="16"/>
    </row>
    <row r="584" spans="7:29" s="14" customFormat="1">
      <c r="G584" s="15"/>
      <c r="R584" s="15"/>
      <c r="S584" s="15"/>
      <c r="T584" s="15"/>
      <c r="U584" s="15"/>
      <c r="V584" s="15"/>
      <c r="W584" s="15"/>
      <c r="X584" s="15"/>
      <c r="Y584" s="18"/>
      <c r="Z584" s="15"/>
      <c r="AA584" s="15"/>
      <c r="AB584" s="15"/>
      <c r="AC584" s="16"/>
    </row>
    <row r="585" spans="7:29" s="14" customFormat="1">
      <c r="G585" s="15"/>
      <c r="R585" s="15"/>
      <c r="S585" s="15"/>
      <c r="T585" s="15"/>
      <c r="U585" s="15"/>
      <c r="V585" s="15"/>
      <c r="W585" s="15"/>
      <c r="X585" s="15"/>
      <c r="Y585" s="18"/>
      <c r="Z585" s="15"/>
      <c r="AA585" s="15"/>
      <c r="AB585" s="15"/>
      <c r="AC585" s="16"/>
    </row>
    <row r="586" spans="7:29" s="14" customFormat="1">
      <c r="G586" s="15"/>
      <c r="R586" s="15"/>
      <c r="S586" s="15"/>
      <c r="T586" s="15"/>
      <c r="U586" s="15"/>
      <c r="V586" s="15"/>
      <c r="W586" s="15"/>
      <c r="X586" s="15"/>
      <c r="Y586" s="18"/>
      <c r="Z586" s="15"/>
      <c r="AA586" s="15"/>
      <c r="AB586" s="15"/>
      <c r="AC586" s="16"/>
    </row>
    <row r="587" spans="7:29" s="14" customFormat="1">
      <c r="G587" s="15"/>
      <c r="R587" s="15"/>
      <c r="S587" s="15"/>
      <c r="T587" s="15"/>
      <c r="U587" s="15"/>
      <c r="V587" s="15"/>
      <c r="W587" s="15"/>
      <c r="X587" s="15"/>
      <c r="Y587" s="18"/>
      <c r="Z587" s="15"/>
      <c r="AA587" s="15"/>
      <c r="AB587" s="15"/>
      <c r="AC587" s="16"/>
    </row>
    <row r="588" spans="7:29" s="14" customFormat="1">
      <c r="G588" s="15"/>
      <c r="R588" s="15"/>
      <c r="S588" s="15"/>
      <c r="T588" s="15"/>
      <c r="U588" s="15"/>
      <c r="V588" s="15"/>
      <c r="W588" s="15"/>
      <c r="X588" s="15"/>
      <c r="Y588" s="18"/>
      <c r="Z588" s="15"/>
      <c r="AA588" s="15"/>
      <c r="AB588" s="15"/>
      <c r="AC588" s="16"/>
    </row>
    <row r="589" spans="7:29" s="14" customFormat="1">
      <c r="G589" s="15"/>
      <c r="R589" s="15"/>
      <c r="S589" s="15"/>
      <c r="T589" s="15"/>
      <c r="U589" s="15"/>
      <c r="V589" s="15"/>
      <c r="W589" s="15"/>
      <c r="X589" s="15"/>
      <c r="Y589" s="18"/>
      <c r="Z589" s="15"/>
      <c r="AA589" s="15"/>
      <c r="AB589" s="15"/>
      <c r="AC589" s="16"/>
    </row>
    <row r="590" spans="7:29" s="14" customFormat="1">
      <c r="G590" s="15"/>
      <c r="R590" s="15"/>
      <c r="S590" s="15"/>
      <c r="T590" s="15"/>
      <c r="U590" s="15"/>
      <c r="V590" s="15"/>
      <c r="W590" s="15"/>
      <c r="X590" s="15"/>
      <c r="Y590" s="18"/>
      <c r="Z590" s="15"/>
      <c r="AA590" s="15"/>
      <c r="AB590" s="15"/>
      <c r="AC590" s="16"/>
    </row>
    <row r="591" spans="7:29" s="14" customFormat="1">
      <c r="G591" s="15"/>
      <c r="R591" s="15"/>
      <c r="S591" s="15"/>
      <c r="T591" s="15"/>
      <c r="U591" s="15"/>
      <c r="V591" s="15"/>
      <c r="W591" s="15"/>
      <c r="X591" s="15"/>
      <c r="Y591" s="18"/>
      <c r="Z591" s="15"/>
      <c r="AA591" s="15"/>
      <c r="AB591" s="15"/>
      <c r="AC591" s="16"/>
    </row>
    <row r="592" spans="7:29" s="14" customFormat="1">
      <c r="G592" s="15"/>
      <c r="R592" s="15"/>
      <c r="S592" s="15"/>
      <c r="T592" s="15"/>
      <c r="U592" s="15"/>
      <c r="V592" s="15"/>
      <c r="W592" s="15"/>
      <c r="X592" s="15"/>
      <c r="Y592" s="18"/>
      <c r="Z592" s="15"/>
      <c r="AA592" s="15"/>
      <c r="AB592" s="15"/>
      <c r="AC592" s="16"/>
    </row>
    <row r="593" spans="7:29" s="14" customFormat="1">
      <c r="G593" s="15"/>
      <c r="R593" s="15"/>
      <c r="S593" s="15"/>
      <c r="T593" s="15"/>
      <c r="U593" s="15"/>
      <c r="V593" s="15"/>
      <c r="W593" s="15"/>
      <c r="X593" s="15"/>
      <c r="Y593" s="18"/>
      <c r="Z593" s="15"/>
      <c r="AA593" s="15"/>
      <c r="AB593" s="15"/>
      <c r="AC593" s="16"/>
    </row>
    <row r="594" spans="7:29" s="14" customFormat="1">
      <c r="G594" s="15"/>
      <c r="R594" s="15"/>
      <c r="S594" s="15"/>
      <c r="T594" s="15"/>
      <c r="U594" s="15"/>
      <c r="V594" s="15"/>
      <c r="W594" s="15"/>
      <c r="X594" s="15"/>
      <c r="Y594" s="18"/>
      <c r="Z594" s="15"/>
      <c r="AA594" s="15"/>
      <c r="AB594" s="15"/>
      <c r="AC594" s="16"/>
    </row>
    <row r="595" spans="7:29" s="14" customFormat="1">
      <c r="G595" s="15"/>
      <c r="R595" s="15"/>
      <c r="S595" s="15"/>
      <c r="T595" s="15"/>
      <c r="U595" s="15"/>
      <c r="V595" s="15"/>
      <c r="W595" s="15"/>
      <c r="X595" s="15"/>
      <c r="Y595" s="18"/>
      <c r="Z595" s="15"/>
      <c r="AA595" s="15"/>
      <c r="AB595" s="15"/>
      <c r="AC595" s="16"/>
    </row>
    <row r="596" spans="7:29" s="14" customFormat="1">
      <c r="G596" s="15"/>
      <c r="R596" s="15"/>
      <c r="S596" s="15"/>
      <c r="T596" s="15"/>
      <c r="U596" s="15"/>
      <c r="V596" s="15"/>
      <c r="W596" s="15"/>
      <c r="X596" s="15"/>
      <c r="Y596" s="18"/>
      <c r="Z596" s="15"/>
      <c r="AA596" s="15"/>
      <c r="AB596" s="15"/>
      <c r="AC596" s="16"/>
    </row>
    <row r="597" spans="7:29" s="14" customFormat="1">
      <c r="G597" s="15"/>
      <c r="R597" s="15"/>
      <c r="S597" s="15"/>
      <c r="T597" s="15"/>
      <c r="U597" s="15"/>
      <c r="V597" s="15"/>
      <c r="W597" s="15"/>
      <c r="X597" s="15"/>
      <c r="Y597" s="18"/>
      <c r="Z597" s="15"/>
      <c r="AA597" s="15"/>
      <c r="AB597" s="15"/>
      <c r="AC597" s="16"/>
    </row>
    <row r="598" spans="7:29" s="14" customFormat="1">
      <c r="G598" s="15"/>
      <c r="R598" s="15"/>
      <c r="S598" s="15"/>
      <c r="T598" s="15"/>
      <c r="U598" s="15"/>
      <c r="V598" s="15"/>
      <c r="W598" s="15"/>
      <c r="X598" s="15"/>
      <c r="Y598" s="18"/>
      <c r="Z598" s="15"/>
      <c r="AA598" s="15"/>
      <c r="AB598" s="15"/>
      <c r="AC598" s="16"/>
    </row>
    <row r="599" spans="7:29" s="14" customFormat="1">
      <c r="G599" s="15"/>
      <c r="R599" s="15"/>
      <c r="S599" s="15"/>
      <c r="T599" s="15"/>
      <c r="U599" s="15"/>
      <c r="V599" s="15"/>
      <c r="W599" s="15"/>
      <c r="X599" s="15"/>
      <c r="Y599" s="18"/>
      <c r="Z599" s="15"/>
      <c r="AA599" s="15"/>
      <c r="AB599" s="15"/>
      <c r="AC599" s="16"/>
    </row>
    <row r="600" spans="7:29" s="14" customFormat="1">
      <c r="G600" s="15"/>
      <c r="R600" s="15"/>
      <c r="S600" s="15"/>
      <c r="T600" s="15"/>
      <c r="U600" s="15"/>
      <c r="V600" s="15"/>
      <c r="W600" s="15"/>
      <c r="X600" s="15"/>
      <c r="Y600" s="18"/>
      <c r="Z600" s="15"/>
      <c r="AA600" s="15"/>
      <c r="AB600" s="15"/>
      <c r="AC600" s="16"/>
    </row>
    <row r="601" spans="7:29" s="14" customFormat="1">
      <c r="G601" s="15"/>
      <c r="R601" s="15"/>
      <c r="S601" s="15"/>
      <c r="T601" s="15"/>
      <c r="U601" s="15"/>
      <c r="V601" s="15"/>
      <c r="W601" s="15"/>
      <c r="X601" s="15"/>
      <c r="Y601" s="18"/>
      <c r="Z601" s="15"/>
      <c r="AA601" s="15"/>
      <c r="AB601" s="15"/>
      <c r="AC601" s="16"/>
    </row>
    <row r="602" spans="7:29" s="14" customFormat="1">
      <c r="G602" s="15"/>
      <c r="R602" s="15"/>
      <c r="S602" s="15"/>
      <c r="T602" s="15"/>
      <c r="U602" s="15"/>
      <c r="V602" s="15"/>
      <c r="W602" s="15"/>
      <c r="X602" s="15"/>
      <c r="Y602" s="18"/>
      <c r="Z602" s="15"/>
      <c r="AA602" s="15"/>
      <c r="AB602" s="15"/>
      <c r="AC602" s="16"/>
    </row>
    <row r="603" spans="7:29" s="14" customFormat="1">
      <c r="G603" s="15"/>
      <c r="R603" s="15"/>
      <c r="S603" s="15"/>
      <c r="T603" s="15"/>
      <c r="U603" s="15"/>
      <c r="V603" s="15"/>
      <c r="W603" s="15"/>
      <c r="X603" s="15"/>
      <c r="Y603" s="18"/>
      <c r="Z603" s="15"/>
      <c r="AA603" s="15"/>
      <c r="AB603" s="15"/>
      <c r="AC603" s="16"/>
    </row>
    <row r="604" spans="7:29" s="14" customFormat="1">
      <c r="G604" s="15"/>
      <c r="R604" s="15"/>
      <c r="S604" s="15"/>
      <c r="T604" s="15"/>
      <c r="U604" s="15"/>
      <c r="V604" s="15"/>
      <c r="W604" s="15"/>
      <c r="X604" s="15"/>
      <c r="Y604" s="18"/>
      <c r="Z604" s="15"/>
      <c r="AA604" s="15"/>
      <c r="AB604" s="15"/>
      <c r="AC604" s="16"/>
    </row>
    <row r="605" spans="7:29" s="14" customFormat="1">
      <c r="G605" s="15"/>
      <c r="R605" s="15"/>
      <c r="S605" s="15"/>
      <c r="T605" s="15"/>
      <c r="U605" s="15"/>
      <c r="V605" s="15"/>
      <c r="W605" s="15"/>
      <c r="X605" s="15"/>
      <c r="Y605" s="18"/>
      <c r="Z605" s="15"/>
      <c r="AA605" s="15"/>
      <c r="AB605" s="15"/>
      <c r="AC605" s="16"/>
    </row>
    <row r="606" spans="7:29" s="14" customFormat="1">
      <c r="G606" s="15"/>
      <c r="R606" s="15"/>
      <c r="S606" s="15"/>
      <c r="T606" s="15"/>
      <c r="U606" s="15"/>
      <c r="V606" s="15"/>
      <c r="W606" s="15"/>
      <c r="X606" s="15"/>
      <c r="Y606" s="18"/>
      <c r="Z606" s="15"/>
      <c r="AA606" s="15"/>
      <c r="AB606" s="15"/>
      <c r="AC606" s="16"/>
    </row>
    <row r="607" spans="7:29" s="14" customFormat="1">
      <c r="G607" s="15"/>
      <c r="R607" s="15"/>
      <c r="S607" s="15"/>
      <c r="T607" s="15"/>
      <c r="U607" s="15"/>
      <c r="V607" s="15"/>
      <c r="W607" s="15"/>
      <c r="X607" s="15"/>
      <c r="Y607" s="18"/>
      <c r="Z607" s="15"/>
      <c r="AA607" s="15"/>
      <c r="AB607" s="15"/>
      <c r="AC607" s="16"/>
    </row>
    <row r="608" spans="7:29" s="14" customFormat="1">
      <c r="G608" s="15"/>
      <c r="R608" s="15"/>
      <c r="S608" s="15"/>
      <c r="T608" s="15"/>
      <c r="U608" s="15"/>
      <c r="V608" s="15"/>
      <c r="W608" s="15"/>
      <c r="X608" s="15"/>
      <c r="Y608" s="18"/>
      <c r="Z608" s="15"/>
      <c r="AA608" s="15"/>
      <c r="AB608" s="15"/>
      <c r="AC608" s="16"/>
    </row>
    <row r="609" spans="7:29" s="14" customFormat="1">
      <c r="G609" s="15"/>
      <c r="R609" s="15"/>
      <c r="S609" s="15"/>
      <c r="T609" s="15"/>
      <c r="U609" s="15"/>
      <c r="V609" s="15"/>
      <c r="W609" s="15"/>
      <c r="X609" s="15"/>
      <c r="Y609" s="18"/>
      <c r="Z609" s="15"/>
      <c r="AA609" s="15"/>
      <c r="AB609" s="15"/>
      <c r="AC609" s="16"/>
    </row>
    <row r="610" spans="7:29" s="14" customFormat="1">
      <c r="G610" s="15"/>
      <c r="R610" s="15"/>
      <c r="S610" s="15"/>
      <c r="T610" s="15"/>
      <c r="U610" s="15"/>
      <c r="V610" s="15"/>
      <c r="W610" s="15"/>
      <c r="X610" s="15"/>
      <c r="Y610" s="18"/>
      <c r="Z610" s="15"/>
      <c r="AA610" s="15"/>
      <c r="AB610" s="15"/>
      <c r="AC610" s="16"/>
    </row>
    <row r="611" spans="7:29" s="14" customFormat="1">
      <c r="G611" s="15"/>
      <c r="R611" s="15"/>
      <c r="S611" s="15"/>
      <c r="T611" s="15"/>
      <c r="U611" s="15"/>
      <c r="V611" s="15"/>
      <c r="W611" s="15"/>
      <c r="X611" s="15"/>
      <c r="Y611" s="18"/>
      <c r="Z611" s="15"/>
      <c r="AA611" s="15"/>
      <c r="AB611" s="15"/>
      <c r="AC611" s="16"/>
    </row>
    <row r="612" spans="7:29" s="14" customFormat="1">
      <c r="G612" s="15"/>
      <c r="R612" s="15"/>
      <c r="S612" s="15"/>
      <c r="T612" s="15"/>
      <c r="U612" s="15"/>
      <c r="V612" s="15"/>
      <c r="W612" s="15"/>
      <c r="X612" s="15"/>
      <c r="Y612" s="18"/>
      <c r="Z612" s="15"/>
      <c r="AA612" s="15"/>
      <c r="AB612" s="15"/>
      <c r="AC612" s="16"/>
    </row>
    <row r="613" spans="7:29" s="14" customFormat="1">
      <c r="G613" s="15"/>
      <c r="R613" s="15"/>
      <c r="S613" s="15"/>
      <c r="T613" s="15"/>
      <c r="U613" s="15"/>
      <c r="V613" s="15"/>
      <c r="W613" s="15"/>
      <c r="X613" s="15"/>
      <c r="Y613" s="18"/>
      <c r="Z613" s="15"/>
      <c r="AA613" s="15"/>
      <c r="AB613" s="15"/>
      <c r="AC613" s="16"/>
    </row>
    <row r="614" spans="7:29" s="14" customFormat="1">
      <c r="G614" s="15"/>
      <c r="R614" s="15"/>
      <c r="S614" s="15"/>
      <c r="T614" s="15"/>
      <c r="U614" s="15"/>
      <c r="V614" s="15"/>
      <c r="W614" s="15"/>
      <c r="X614" s="15"/>
      <c r="Y614" s="18"/>
      <c r="Z614" s="15"/>
      <c r="AA614" s="15"/>
      <c r="AB614" s="15"/>
      <c r="AC614" s="16"/>
    </row>
    <row r="615" spans="7:29" s="14" customFormat="1">
      <c r="G615" s="15"/>
      <c r="R615" s="15"/>
      <c r="S615" s="15"/>
      <c r="T615" s="15"/>
      <c r="U615" s="15"/>
      <c r="V615" s="15"/>
      <c r="W615" s="15"/>
      <c r="X615" s="15"/>
      <c r="Y615" s="18"/>
      <c r="Z615" s="15"/>
      <c r="AA615" s="15"/>
      <c r="AB615" s="15"/>
      <c r="AC615" s="16"/>
    </row>
    <row r="616" spans="7:29" s="14" customFormat="1">
      <c r="G616" s="15"/>
      <c r="R616" s="15"/>
      <c r="S616" s="15"/>
      <c r="T616" s="15"/>
      <c r="U616" s="15"/>
      <c r="V616" s="15"/>
      <c r="W616" s="15"/>
      <c r="X616" s="15"/>
      <c r="Y616" s="18"/>
      <c r="Z616" s="15"/>
      <c r="AA616" s="15"/>
      <c r="AB616" s="15"/>
      <c r="AC616" s="16"/>
    </row>
    <row r="617" spans="7:29" s="14" customFormat="1">
      <c r="G617" s="15"/>
      <c r="R617" s="15"/>
      <c r="S617" s="15"/>
      <c r="T617" s="15"/>
      <c r="U617" s="15"/>
      <c r="V617" s="15"/>
      <c r="W617" s="15"/>
      <c r="X617" s="15"/>
      <c r="Y617" s="18"/>
      <c r="Z617" s="15"/>
      <c r="AA617" s="15"/>
      <c r="AB617" s="15"/>
      <c r="AC617" s="16"/>
    </row>
    <row r="618" spans="7:29" s="14" customFormat="1">
      <c r="G618" s="15"/>
      <c r="R618" s="15"/>
      <c r="S618" s="15"/>
      <c r="T618" s="15"/>
      <c r="U618" s="15"/>
      <c r="V618" s="15"/>
      <c r="W618" s="15"/>
      <c r="X618" s="15"/>
      <c r="Y618" s="18"/>
      <c r="Z618" s="15"/>
      <c r="AA618" s="15"/>
      <c r="AB618" s="15"/>
      <c r="AC618" s="16"/>
    </row>
    <row r="619" spans="7:29" s="14" customFormat="1">
      <c r="G619" s="15"/>
      <c r="R619" s="15"/>
      <c r="S619" s="15"/>
      <c r="T619" s="15"/>
      <c r="U619" s="15"/>
      <c r="V619" s="15"/>
      <c r="W619" s="15"/>
      <c r="X619" s="15"/>
      <c r="Y619" s="18"/>
      <c r="Z619" s="15"/>
      <c r="AA619" s="15"/>
      <c r="AB619" s="15"/>
      <c r="AC619" s="16"/>
    </row>
    <row r="620" spans="7:29" s="14" customFormat="1">
      <c r="G620" s="15"/>
      <c r="R620" s="15"/>
      <c r="S620" s="15"/>
      <c r="T620" s="15"/>
      <c r="U620" s="15"/>
      <c r="V620" s="15"/>
      <c r="W620" s="15"/>
      <c r="X620" s="15"/>
      <c r="Y620" s="18"/>
      <c r="Z620" s="15"/>
      <c r="AA620" s="15"/>
      <c r="AB620" s="15"/>
      <c r="AC620" s="16"/>
    </row>
    <row r="621" spans="7:29" s="14" customFormat="1">
      <c r="G621" s="15"/>
      <c r="R621" s="15"/>
      <c r="S621" s="15"/>
      <c r="T621" s="15"/>
      <c r="U621" s="15"/>
      <c r="V621" s="15"/>
      <c r="W621" s="15"/>
      <c r="X621" s="15"/>
      <c r="Y621" s="18"/>
      <c r="Z621" s="15"/>
      <c r="AA621" s="15"/>
      <c r="AB621" s="15"/>
      <c r="AC621" s="16"/>
    </row>
    <row r="622" spans="7:29" s="14" customFormat="1">
      <c r="G622" s="15"/>
      <c r="R622" s="15"/>
      <c r="S622" s="15"/>
      <c r="T622" s="15"/>
      <c r="U622" s="15"/>
      <c r="V622" s="15"/>
      <c r="W622" s="15"/>
      <c r="X622" s="15"/>
      <c r="Y622" s="18"/>
      <c r="Z622" s="15"/>
      <c r="AA622" s="15"/>
      <c r="AB622" s="15"/>
      <c r="AC622" s="16"/>
    </row>
    <row r="623" spans="7:29" s="14" customFormat="1">
      <c r="G623" s="15"/>
      <c r="R623" s="15"/>
      <c r="S623" s="15"/>
      <c r="T623" s="15"/>
      <c r="U623" s="15"/>
      <c r="V623" s="15"/>
      <c r="W623" s="15"/>
      <c r="X623" s="15"/>
      <c r="Y623" s="18"/>
      <c r="Z623" s="15"/>
      <c r="AA623" s="15"/>
      <c r="AB623" s="15"/>
      <c r="AC623" s="16"/>
    </row>
    <row r="624" spans="7:29" s="14" customFormat="1">
      <c r="G624" s="15"/>
      <c r="R624" s="15"/>
      <c r="S624" s="15"/>
      <c r="T624" s="15"/>
      <c r="U624" s="15"/>
      <c r="V624" s="15"/>
      <c r="W624" s="15"/>
      <c r="X624" s="15"/>
      <c r="Y624" s="18"/>
      <c r="Z624" s="15"/>
      <c r="AA624" s="15"/>
      <c r="AB624" s="15"/>
      <c r="AC624" s="16"/>
    </row>
    <row r="625" spans="7:29" s="14" customFormat="1">
      <c r="G625" s="15"/>
      <c r="R625" s="15"/>
      <c r="S625" s="15"/>
      <c r="T625" s="15"/>
      <c r="U625" s="15"/>
      <c r="V625" s="15"/>
      <c r="W625" s="15"/>
      <c r="X625" s="15"/>
      <c r="Y625" s="18"/>
      <c r="Z625" s="15"/>
      <c r="AA625" s="15"/>
      <c r="AB625" s="15"/>
      <c r="AC625" s="16"/>
    </row>
    <row r="626" spans="7:29" s="14" customFormat="1">
      <c r="G626" s="15"/>
      <c r="R626" s="15"/>
      <c r="S626" s="15"/>
      <c r="T626" s="15"/>
      <c r="U626" s="15"/>
      <c r="V626" s="15"/>
      <c r="W626" s="15"/>
      <c r="X626" s="15"/>
      <c r="Y626" s="18"/>
      <c r="Z626" s="15"/>
      <c r="AA626" s="15"/>
      <c r="AB626" s="15"/>
      <c r="AC626" s="16"/>
    </row>
    <row r="627" spans="7:29" s="14" customFormat="1">
      <c r="G627" s="15"/>
      <c r="R627" s="15"/>
      <c r="S627" s="15"/>
      <c r="T627" s="15"/>
      <c r="U627" s="15"/>
      <c r="V627" s="15"/>
      <c r="W627" s="15"/>
      <c r="X627" s="15"/>
      <c r="Y627" s="18"/>
      <c r="Z627" s="15"/>
      <c r="AA627" s="15"/>
      <c r="AB627" s="15"/>
      <c r="AC627" s="16"/>
    </row>
    <row r="628" spans="7:29" s="14" customFormat="1">
      <c r="G628" s="15"/>
      <c r="R628" s="15"/>
      <c r="S628" s="15"/>
      <c r="T628" s="15"/>
      <c r="U628" s="15"/>
      <c r="V628" s="15"/>
      <c r="W628" s="15"/>
      <c r="X628" s="15"/>
      <c r="Y628" s="18"/>
      <c r="Z628" s="15"/>
      <c r="AA628" s="15"/>
      <c r="AB628" s="15"/>
      <c r="AC628" s="16"/>
    </row>
    <row r="629" spans="7:29" s="14" customFormat="1">
      <c r="G629" s="15"/>
      <c r="R629" s="15"/>
      <c r="S629" s="15"/>
      <c r="T629" s="15"/>
      <c r="U629" s="15"/>
      <c r="V629" s="15"/>
      <c r="W629" s="15"/>
      <c r="X629" s="15"/>
      <c r="Y629" s="18"/>
      <c r="Z629" s="15"/>
      <c r="AA629" s="15"/>
      <c r="AB629" s="15"/>
      <c r="AC629" s="16"/>
    </row>
    <row r="630" spans="7:29" s="14" customFormat="1">
      <c r="G630" s="15"/>
      <c r="R630" s="15"/>
      <c r="S630" s="15"/>
      <c r="T630" s="15"/>
      <c r="U630" s="15"/>
      <c r="V630" s="15"/>
      <c r="W630" s="15"/>
      <c r="X630" s="15"/>
      <c r="Y630" s="18"/>
      <c r="Z630" s="15"/>
      <c r="AA630" s="15"/>
      <c r="AB630" s="15"/>
      <c r="AC630" s="16"/>
    </row>
    <row r="631" spans="7:29" s="14" customFormat="1">
      <c r="G631" s="15"/>
      <c r="R631" s="15"/>
      <c r="S631" s="15"/>
      <c r="T631" s="15"/>
      <c r="U631" s="15"/>
      <c r="V631" s="15"/>
      <c r="W631" s="15"/>
      <c r="X631" s="15"/>
      <c r="Y631" s="18"/>
      <c r="Z631" s="15"/>
      <c r="AA631" s="15"/>
      <c r="AB631" s="15"/>
      <c r="AC631" s="16"/>
    </row>
    <row r="632" spans="7:29" s="14" customFormat="1">
      <c r="G632" s="15"/>
      <c r="R632" s="15"/>
      <c r="S632" s="15"/>
      <c r="T632" s="15"/>
      <c r="U632" s="15"/>
      <c r="V632" s="15"/>
      <c r="W632" s="15"/>
      <c r="X632" s="15"/>
      <c r="Y632" s="18"/>
      <c r="Z632" s="15"/>
      <c r="AA632" s="15"/>
      <c r="AB632" s="15"/>
      <c r="AC632" s="16"/>
    </row>
    <row r="633" spans="7:29" s="14" customFormat="1">
      <c r="G633" s="15"/>
      <c r="R633" s="15"/>
      <c r="S633" s="15"/>
      <c r="T633" s="15"/>
      <c r="U633" s="15"/>
      <c r="V633" s="15"/>
      <c r="W633" s="15"/>
      <c r="X633" s="15"/>
      <c r="Y633" s="18"/>
      <c r="Z633" s="15"/>
      <c r="AA633" s="15"/>
      <c r="AB633" s="15"/>
      <c r="AC633" s="16"/>
    </row>
    <row r="634" spans="7:29" s="14" customFormat="1">
      <c r="G634" s="15"/>
      <c r="R634" s="15"/>
      <c r="S634" s="15"/>
      <c r="T634" s="15"/>
      <c r="U634" s="15"/>
      <c r="V634" s="15"/>
      <c r="W634" s="15"/>
      <c r="X634" s="15"/>
      <c r="Y634" s="18"/>
      <c r="Z634" s="15"/>
      <c r="AA634" s="15"/>
      <c r="AB634" s="15"/>
      <c r="AC634" s="16"/>
    </row>
    <row r="635" spans="7:29" s="14" customFormat="1">
      <c r="G635" s="15"/>
      <c r="R635" s="15"/>
      <c r="S635" s="15"/>
      <c r="T635" s="15"/>
      <c r="U635" s="15"/>
      <c r="V635" s="15"/>
      <c r="W635" s="15"/>
      <c r="X635" s="15"/>
      <c r="Y635" s="18"/>
      <c r="Z635" s="15"/>
      <c r="AA635" s="15"/>
      <c r="AB635" s="15"/>
      <c r="AC635" s="16"/>
    </row>
    <row r="636" spans="7:29" s="14" customFormat="1">
      <c r="G636" s="15"/>
      <c r="R636" s="15"/>
      <c r="S636" s="15"/>
      <c r="T636" s="15"/>
      <c r="U636" s="15"/>
      <c r="V636" s="15"/>
      <c r="W636" s="15"/>
      <c r="X636" s="15"/>
      <c r="Y636" s="18"/>
      <c r="Z636" s="15"/>
      <c r="AA636" s="15"/>
      <c r="AB636" s="15"/>
      <c r="AC636" s="16"/>
    </row>
    <row r="637" spans="7:29" s="14" customFormat="1">
      <c r="G637" s="15"/>
      <c r="R637" s="15"/>
      <c r="S637" s="15"/>
      <c r="T637" s="15"/>
      <c r="U637" s="15"/>
      <c r="V637" s="15"/>
      <c r="W637" s="15"/>
      <c r="X637" s="15"/>
      <c r="Y637" s="18"/>
      <c r="Z637" s="15"/>
      <c r="AA637" s="15"/>
      <c r="AB637" s="15"/>
      <c r="AC637" s="16"/>
    </row>
    <row r="638" spans="7:29" s="14" customFormat="1">
      <c r="G638" s="15"/>
      <c r="R638" s="15"/>
      <c r="S638" s="15"/>
      <c r="T638" s="15"/>
      <c r="U638" s="15"/>
      <c r="V638" s="15"/>
      <c r="W638" s="15"/>
      <c r="X638" s="15"/>
      <c r="Y638" s="18"/>
      <c r="Z638" s="15"/>
      <c r="AA638" s="15"/>
      <c r="AB638" s="15"/>
      <c r="AC638" s="16"/>
    </row>
    <row r="639" spans="7:29" s="14" customFormat="1">
      <c r="G639" s="15"/>
      <c r="R639" s="15"/>
      <c r="S639" s="15"/>
      <c r="T639" s="15"/>
      <c r="U639" s="15"/>
      <c r="V639" s="15"/>
      <c r="W639" s="15"/>
      <c r="X639" s="15"/>
      <c r="Y639" s="18"/>
      <c r="Z639" s="15"/>
      <c r="AA639" s="15"/>
      <c r="AB639" s="15"/>
      <c r="AC639" s="16"/>
    </row>
    <row r="640" spans="7:29" s="14" customFormat="1">
      <c r="G640" s="15"/>
      <c r="R640" s="15"/>
      <c r="S640" s="15"/>
      <c r="T640" s="15"/>
      <c r="U640" s="15"/>
      <c r="V640" s="15"/>
      <c r="W640" s="15"/>
      <c r="X640" s="15"/>
      <c r="Y640" s="18"/>
      <c r="Z640" s="15"/>
      <c r="AA640" s="15"/>
      <c r="AB640" s="15"/>
      <c r="AC640" s="16"/>
    </row>
    <row r="641" spans="7:29" s="14" customFormat="1">
      <c r="G641" s="15"/>
      <c r="R641" s="15"/>
      <c r="S641" s="15"/>
      <c r="T641" s="15"/>
      <c r="U641" s="15"/>
      <c r="V641" s="15"/>
      <c r="W641" s="15"/>
      <c r="X641" s="15"/>
      <c r="Y641" s="18"/>
      <c r="Z641" s="15"/>
      <c r="AA641" s="15"/>
      <c r="AB641" s="15"/>
      <c r="AC641" s="16"/>
    </row>
    <row r="642" spans="7:29" s="14" customFormat="1">
      <c r="G642" s="15"/>
      <c r="R642" s="15"/>
      <c r="S642" s="15"/>
      <c r="T642" s="15"/>
      <c r="U642" s="15"/>
      <c r="V642" s="15"/>
      <c r="W642" s="15"/>
      <c r="X642" s="15"/>
      <c r="Y642" s="18"/>
      <c r="Z642" s="15"/>
      <c r="AA642" s="15"/>
      <c r="AB642" s="15"/>
      <c r="AC642" s="16"/>
    </row>
    <row r="643" spans="7:29" s="14" customFormat="1">
      <c r="G643" s="15"/>
      <c r="R643" s="15"/>
      <c r="S643" s="15"/>
      <c r="T643" s="15"/>
      <c r="U643" s="15"/>
      <c r="V643" s="15"/>
      <c r="W643" s="15"/>
      <c r="X643" s="15"/>
      <c r="Y643" s="18"/>
      <c r="Z643" s="15"/>
      <c r="AA643" s="15"/>
      <c r="AB643" s="15"/>
      <c r="AC643" s="16"/>
    </row>
    <row r="644" spans="7:29" s="14" customFormat="1">
      <c r="G644" s="15"/>
      <c r="R644" s="15"/>
      <c r="S644" s="15"/>
      <c r="T644" s="15"/>
      <c r="U644" s="15"/>
      <c r="V644" s="15"/>
      <c r="W644" s="15"/>
      <c r="X644" s="15"/>
      <c r="Y644" s="18"/>
      <c r="Z644" s="15"/>
      <c r="AA644" s="15"/>
      <c r="AB644" s="15"/>
      <c r="AC644" s="16"/>
    </row>
    <row r="645" spans="7:29" s="14" customFormat="1">
      <c r="G645" s="15"/>
      <c r="R645" s="15"/>
      <c r="S645" s="15"/>
      <c r="T645" s="15"/>
      <c r="U645" s="15"/>
      <c r="V645" s="15"/>
      <c r="W645" s="15"/>
      <c r="X645" s="15"/>
      <c r="Y645" s="18"/>
      <c r="Z645" s="15"/>
      <c r="AA645" s="15"/>
      <c r="AB645" s="15"/>
      <c r="AC645" s="16"/>
    </row>
    <row r="646" spans="7:29" s="14" customFormat="1">
      <c r="G646" s="15"/>
      <c r="R646" s="15"/>
      <c r="S646" s="15"/>
      <c r="T646" s="15"/>
      <c r="U646" s="15"/>
      <c r="V646" s="15"/>
      <c r="W646" s="15"/>
      <c r="X646" s="15"/>
      <c r="Y646" s="18"/>
      <c r="Z646" s="15"/>
      <c r="AA646" s="15"/>
      <c r="AB646" s="15"/>
      <c r="AC646" s="16"/>
    </row>
    <row r="647" spans="7:29" s="14" customFormat="1">
      <c r="G647" s="15"/>
      <c r="R647" s="15"/>
      <c r="S647" s="15"/>
      <c r="T647" s="15"/>
      <c r="U647" s="15"/>
      <c r="V647" s="15"/>
      <c r="W647" s="15"/>
      <c r="X647" s="15"/>
      <c r="Y647" s="18"/>
      <c r="Z647" s="15"/>
      <c r="AA647" s="15"/>
      <c r="AB647" s="15"/>
      <c r="AC647" s="16"/>
    </row>
    <row r="648" spans="7:29" s="14" customFormat="1">
      <c r="G648" s="15"/>
      <c r="R648" s="15"/>
      <c r="S648" s="15"/>
      <c r="T648" s="15"/>
      <c r="U648" s="15"/>
      <c r="V648" s="15"/>
      <c r="W648" s="15"/>
      <c r="X648" s="15"/>
      <c r="Y648" s="18"/>
      <c r="Z648" s="15"/>
      <c r="AA648" s="15"/>
      <c r="AB648" s="15"/>
      <c r="AC648" s="16"/>
    </row>
    <row r="649" spans="7:29" s="14" customFormat="1">
      <c r="G649" s="15"/>
      <c r="R649" s="15"/>
      <c r="S649" s="15"/>
      <c r="T649" s="15"/>
      <c r="U649" s="15"/>
      <c r="V649" s="15"/>
      <c r="W649" s="15"/>
      <c r="X649" s="15"/>
      <c r="Y649" s="18"/>
      <c r="Z649" s="15"/>
      <c r="AA649" s="15"/>
      <c r="AB649" s="15"/>
      <c r="AC649" s="16"/>
    </row>
    <row r="650" spans="7:29" s="14" customFormat="1">
      <c r="G650" s="15"/>
      <c r="R650" s="15"/>
      <c r="S650" s="15"/>
      <c r="T650" s="15"/>
      <c r="U650" s="15"/>
      <c r="V650" s="15"/>
      <c r="W650" s="15"/>
      <c r="X650" s="15"/>
      <c r="Y650" s="18"/>
      <c r="Z650" s="15"/>
      <c r="AA650" s="15"/>
      <c r="AB650" s="15"/>
      <c r="AC650" s="16"/>
    </row>
    <row r="651" spans="7:29" s="14" customFormat="1">
      <c r="G651" s="15"/>
      <c r="R651" s="15"/>
      <c r="S651" s="15"/>
      <c r="T651" s="15"/>
      <c r="U651" s="15"/>
      <c r="V651" s="15"/>
      <c r="W651" s="15"/>
      <c r="X651" s="15"/>
      <c r="Y651" s="18"/>
      <c r="Z651" s="15"/>
      <c r="AA651" s="15"/>
      <c r="AB651" s="15"/>
      <c r="AC651" s="16"/>
    </row>
    <row r="652" spans="7:29" s="14" customFormat="1">
      <c r="G652" s="15"/>
      <c r="R652" s="15"/>
      <c r="S652" s="15"/>
      <c r="T652" s="15"/>
      <c r="U652" s="15"/>
      <c r="V652" s="15"/>
      <c r="W652" s="15"/>
      <c r="X652" s="15"/>
      <c r="Y652" s="18"/>
      <c r="Z652" s="15"/>
      <c r="AA652" s="15"/>
      <c r="AB652" s="15"/>
      <c r="AC652" s="16"/>
    </row>
    <row r="653" spans="7:29" s="14" customFormat="1">
      <c r="G653" s="15"/>
      <c r="R653" s="15"/>
      <c r="S653" s="15"/>
      <c r="T653" s="15"/>
      <c r="U653" s="15"/>
      <c r="V653" s="15"/>
      <c r="W653" s="15"/>
      <c r="X653" s="15"/>
      <c r="Y653" s="18"/>
      <c r="Z653" s="15"/>
      <c r="AA653" s="15"/>
      <c r="AB653" s="15"/>
      <c r="AC653" s="16"/>
    </row>
    <row r="654" spans="7:29" s="14" customFormat="1">
      <c r="G654" s="15"/>
      <c r="R654" s="15"/>
      <c r="S654" s="15"/>
      <c r="T654" s="15"/>
      <c r="U654" s="15"/>
      <c r="V654" s="15"/>
      <c r="W654" s="15"/>
      <c r="X654" s="15"/>
      <c r="Y654" s="18"/>
      <c r="Z654" s="15"/>
      <c r="AA654" s="15"/>
      <c r="AB654" s="15"/>
      <c r="AC654" s="16"/>
    </row>
    <row r="655" spans="7:29" s="14" customFormat="1">
      <c r="G655" s="15"/>
      <c r="R655" s="15"/>
      <c r="S655" s="15"/>
      <c r="T655" s="15"/>
      <c r="U655" s="15"/>
      <c r="V655" s="15"/>
      <c r="W655" s="15"/>
      <c r="X655" s="15"/>
      <c r="Y655" s="18"/>
      <c r="Z655" s="15"/>
      <c r="AA655" s="15"/>
      <c r="AB655" s="15"/>
      <c r="AC655" s="16"/>
    </row>
    <row r="656" spans="7:29" s="14" customFormat="1">
      <c r="G656" s="15"/>
      <c r="R656" s="15"/>
      <c r="S656" s="15"/>
      <c r="T656" s="15"/>
      <c r="U656" s="15"/>
      <c r="V656" s="15"/>
      <c r="W656" s="15"/>
      <c r="X656" s="15"/>
      <c r="Y656" s="18"/>
      <c r="Z656" s="15"/>
      <c r="AA656" s="15"/>
      <c r="AB656" s="15"/>
      <c r="AC656" s="16"/>
    </row>
    <row r="657" spans="7:29" s="14" customFormat="1">
      <c r="G657" s="15"/>
      <c r="R657" s="15"/>
      <c r="S657" s="15"/>
      <c r="T657" s="15"/>
      <c r="U657" s="15"/>
      <c r="V657" s="15"/>
      <c r="W657" s="15"/>
      <c r="X657" s="15"/>
      <c r="Y657" s="18"/>
      <c r="Z657" s="15"/>
      <c r="AA657" s="15"/>
      <c r="AB657" s="15"/>
      <c r="AC657" s="16"/>
    </row>
    <row r="658" spans="7:29" s="14" customFormat="1">
      <c r="G658" s="15"/>
      <c r="R658" s="15"/>
      <c r="S658" s="15"/>
      <c r="T658" s="15"/>
      <c r="U658" s="15"/>
      <c r="V658" s="15"/>
      <c r="W658" s="15"/>
      <c r="X658" s="15"/>
      <c r="Y658" s="18"/>
      <c r="Z658" s="15"/>
      <c r="AA658" s="15"/>
      <c r="AB658" s="15"/>
      <c r="AC658" s="16"/>
    </row>
    <row r="659" spans="7:29" s="14" customFormat="1">
      <c r="G659" s="15"/>
      <c r="R659" s="15"/>
      <c r="S659" s="15"/>
      <c r="T659" s="15"/>
      <c r="U659" s="15"/>
      <c r="V659" s="15"/>
      <c r="W659" s="15"/>
      <c r="X659" s="15"/>
      <c r="Y659" s="18"/>
      <c r="Z659" s="15"/>
      <c r="AA659" s="15"/>
      <c r="AB659" s="15"/>
      <c r="AC659" s="16"/>
    </row>
    <row r="660" spans="7:29" s="14" customFormat="1">
      <c r="G660" s="15"/>
      <c r="R660" s="15"/>
      <c r="S660" s="15"/>
      <c r="T660" s="15"/>
      <c r="U660" s="15"/>
      <c r="V660" s="15"/>
      <c r="W660" s="15"/>
      <c r="X660" s="15"/>
      <c r="Y660" s="18"/>
      <c r="Z660" s="15"/>
      <c r="AA660" s="15"/>
      <c r="AB660" s="15"/>
      <c r="AC660" s="16"/>
    </row>
    <row r="661" spans="7:29" s="14" customFormat="1">
      <c r="G661" s="15"/>
      <c r="R661" s="15"/>
      <c r="S661" s="15"/>
      <c r="T661" s="15"/>
      <c r="U661" s="15"/>
      <c r="V661" s="15"/>
      <c r="W661" s="15"/>
      <c r="X661" s="15"/>
      <c r="Y661" s="18"/>
      <c r="Z661" s="15"/>
      <c r="AA661" s="15"/>
      <c r="AB661" s="15"/>
      <c r="AC661" s="16"/>
    </row>
    <row r="662" spans="7:29" s="14" customFormat="1">
      <c r="G662" s="15"/>
      <c r="R662" s="15"/>
      <c r="S662" s="15"/>
      <c r="T662" s="15"/>
      <c r="U662" s="15"/>
      <c r="V662" s="15"/>
      <c r="W662" s="15"/>
      <c r="X662" s="15"/>
      <c r="Y662" s="18"/>
      <c r="Z662" s="15"/>
      <c r="AA662" s="15"/>
      <c r="AB662" s="15"/>
      <c r="AC662" s="16"/>
    </row>
    <row r="663" spans="7:29" s="14" customFormat="1">
      <c r="G663" s="15"/>
      <c r="R663" s="15"/>
      <c r="S663" s="15"/>
      <c r="T663" s="15"/>
      <c r="U663" s="15"/>
      <c r="V663" s="15"/>
      <c r="W663" s="15"/>
      <c r="X663" s="15"/>
      <c r="Y663" s="18"/>
      <c r="Z663" s="15"/>
      <c r="AA663" s="15"/>
      <c r="AB663" s="15"/>
      <c r="AC663" s="16"/>
    </row>
    <row r="664" spans="7:29" s="14" customFormat="1">
      <c r="G664" s="15"/>
      <c r="R664" s="15"/>
      <c r="S664" s="15"/>
      <c r="T664" s="15"/>
      <c r="U664" s="15"/>
      <c r="V664" s="15"/>
      <c r="W664" s="15"/>
      <c r="X664" s="15"/>
      <c r="Y664" s="18"/>
      <c r="Z664" s="15"/>
      <c r="AA664" s="15"/>
      <c r="AB664" s="15"/>
      <c r="AC664" s="16"/>
    </row>
    <row r="665" spans="7:29" s="14" customFormat="1">
      <c r="G665" s="15"/>
      <c r="R665" s="15"/>
      <c r="S665" s="15"/>
      <c r="T665" s="15"/>
      <c r="U665" s="15"/>
      <c r="V665" s="15"/>
      <c r="W665" s="15"/>
      <c r="X665" s="15"/>
      <c r="Y665" s="18"/>
      <c r="Z665" s="15"/>
      <c r="AA665" s="15"/>
      <c r="AB665" s="15"/>
      <c r="AC665" s="16"/>
    </row>
    <row r="666" spans="7:29" s="14" customFormat="1">
      <c r="G666" s="15"/>
      <c r="R666" s="15"/>
      <c r="S666" s="15"/>
      <c r="T666" s="15"/>
      <c r="U666" s="15"/>
      <c r="V666" s="15"/>
      <c r="W666" s="15"/>
      <c r="X666" s="15"/>
      <c r="Y666" s="18"/>
      <c r="Z666" s="15"/>
      <c r="AA666" s="15"/>
      <c r="AB666" s="15"/>
      <c r="AC666" s="16"/>
    </row>
    <row r="667" spans="7:29" s="14" customFormat="1">
      <c r="G667" s="15"/>
      <c r="R667" s="15"/>
      <c r="S667" s="15"/>
      <c r="T667" s="15"/>
      <c r="U667" s="15"/>
      <c r="V667" s="15"/>
      <c r="W667" s="15"/>
      <c r="X667" s="15"/>
      <c r="Y667" s="18"/>
      <c r="Z667" s="15"/>
      <c r="AA667" s="15"/>
      <c r="AB667" s="15"/>
      <c r="AC667" s="16"/>
    </row>
    <row r="668" spans="7:29" s="14" customFormat="1">
      <c r="G668" s="15"/>
      <c r="R668" s="15"/>
      <c r="S668" s="15"/>
      <c r="T668" s="15"/>
      <c r="U668" s="15"/>
      <c r="V668" s="15"/>
      <c r="W668" s="15"/>
      <c r="X668" s="15"/>
      <c r="Y668" s="18"/>
      <c r="Z668" s="15"/>
      <c r="AA668" s="15"/>
      <c r="AB668" s="15"/>
      <c r="AC668" s="16"/>
    </row>
    <row r="669" spans="7:29" s="14" customFormat="1">
      <c r="G669" s="15"/>
      <c r="R669" s="15"/>
      <c r="S669" s="15"/>
      <c r="T669" s="15"/>
      <c r="U669" s="15"/>
      <c r="V669" s="15"/>
      <c r="W669" s="15"/>
      <c r="X669" s="15"/>
      <c r="Y669" s="18"/>
      <c r="Z669" s="15"/>
      <c r="AA669" s="15"/>
      <c r="AB669" s="15"/>
      <c r="AC669" s="16"/>
    </row>
    <row r="670" spans="7:29" s="14" customFormat="1">
      <c r="G670" s="15"/>
      <c r="R670" s="15"/>
      <c r="S670" s="15"/>
      <c r="T670" s="15"/>
      <c r="U670" s="15"/>
      <c r="V670" s="15"/>
      <c r="W670" s="15"/>
      <c r="X670" s="15"/>
      <c r="Y670" s="18"/>
      <c r="Z670" s="15"/>
      <c r="AA670" s="15"/>
      <c r="AB670" s="15"/>
      <c r="AC670" s="16"/>
    </row>
    <row r="671" spans="7:29" s="14" customFormat="1">
      <c r="G671" s="15"/>
      <c r="R671" s="15"/>
      <c r="S671" s="15"/>
      <c r="T671" s="15"/>
      <c r="U671" s="15"/>
      <c r="V671" s="15"/>
      <c r="W671" s="15"/>
      <c r="X671" s="15"/>
      <c r="Y671" s="18"/>
      <c r="Z671" s="15"/>
      <c r="AA671" s="15"/>
      <c r="AB671" s="15"/>
      <c r="AC671" s="16"/>
    </row>
    <row r="672" spans="7:29" s="14" customFormat="1">
      <c r="G672" s="15"/>
      <c r="R672" s="15"/>
      <c r="S672" s="15"/>
      <c r="T672" s="15"/>
      <c r="U672" s="15"/>
      <c r="V672" s="15"/>
      <c r="W672" s="15"/>
      <c r="X672" s="15"/>
      <c r="Y672" s="18"/>
      <c r="Z672" s="15"/>
      <c r="AA672" s="15"/>
      <c r="AB672" s="15"/>
      <c r="AC672" s="16"/>
    </row>
    <row r="673" spans="7:29" s="14" customFormat="1">
      <c r="G673" s="15"/>
      <c r="R673" s="15"/>
      <c r="S673" s="15"/>
      <c r="T673" s="15"/>
      <c r="U673" s="15"/>
      <c r="V673" s="15"/>
      <c r="W673" s="15"/>
      <c r="X673" s="15"/>
      <c r="Y673" s="18"/>
      <c r="Z673" s="15"/>
      <c r="AA673" s="15"/>
      <c r="AB673" s="15"/>
      <c r="AC673" s="16"/>
    </row>
    <row r="674" spans="7:29" s="14" customFormat="1">
      <c r="G674" s="15"/>
      <c r="R674" s="15"/>
      <c r="S674" s="15"/>
      <c r="T674" s="15"/>
      <c r="U674" s="15"/>
      <c r="V674" s="15"/>
      <c r="W674" s="15"/>
      <c r="X674" s="15"/>
      <c r="Y674" s="18"/>
      <c r="Z674" s="15"/>
      <c r="AA674" s="15"/>
      <c r="AB674" s="15"/>
      <c r="AC674" s="16"/>
    </row>
    <row r="675" spans="7:29" s="14" customFormat="1">
      <c r="G675" s="15"/>
      <c r="R675" s="15"/>
      <c r="S675" s="15"/>
      <c r="T675" s="15"/>
      <c r="U675" s="15"/>
      <c r="V675" s="15"/>
      <c r="W675" s="15"/>
      <c r="X675" s="15"/>
      <c r="Y675" s="18"/>
      <c r="Z675" s="15"/>
      <c r="AA675" s="15"/>
      <c r="AB675" s="15"/>
      <c r="AC675" s="16"/>
    </row>
    <row r="676" spans="7:29" s="14" customFormat="1">
      <c r="G676" s="15"/>
      <c r="R676" s="15"/>
      <c r="S676" s="15"/>
      <c r="T676" s="15"/>
      <c r="U676" s="15"/>
      <c r="V676" s="15"/>
      <c r="W676" s="15"/>
      <c r="X676" s="15"/>
      <c r="Y676" s="18"/>
      <c r="Z676" s="15"/>
      <c r="AA676" s="15"/>
      <c r="AB676" s="15"/>
      <c r="AC676" s="16"/>
    </row>
    <row r="677" spans="7:29" s="14" customFormat="1">
      <c r="G677" s="15"/>
      <c r="R677" s="15"/>
      <c r="S677" s="15"/>
      <c r="T677" s="15"/>
      <c r="U677" s="15"/>
      <c r="V677" s="15"/>
      <c r="W677" s="15"/>
      <c r="X677" s="15"/>
      <c r="Y677" s="18"/>
      <c r="Z677" s="15"/>
      <c r="AA677" s="15"/>
      <c r="AB677" s="15"/>
      <c r="AC677" s="16"/>
    </row>
    <row r="678" spans="7:29" s="14" customFormat="1">
      <c r="G678" s="15"/>
      <c r="R678" s="15"/>
      <c r="S678" s="15"/>
      <c r="T678" s="15"/>
      <c r="U678" s="15"/>
      <c r="V678" s="15"/>
      <c r="W678" s="15"/>
      <c r="X678" s="15"/>
      <c r="Y678" s="18"/>
      <c r="Z678" s="15"/>
      <c r="AA678" s="15"/>
      <c r="AB678" s="15"/>
      <c r="AC678" s="16"/>
    </row>
    <row r="679" spans="7:29" s="14" customFormat="1">
      <c r="G679" s="15"/>
      <c r="R679" s="15"/>
      <c r="S679" s="15"/>
      <c r="T679" s="15"/>
      <c r="U679" s="15"/>
      <c r="V679" s="15"/>
      <c r="W679" s="15"/>
      <c r="X679" s="15"/>
      <c r="Y679" s="18"/>
      <c r="Z679" s="15"/>
      <c r="AA679" s="15"/>
      <c r="AB679" s="15"/>
      <c r="AC679" s="16"/>
    </row>
    <row r="680" spans="7:29" s="14" customFormat="1">
      <c r="G680" s="15"/>
      <c r="R680" s="15"/>
      <c r="S680" s="15"/>
      <c r="T680" s="15"/>
      <c r="U680" s="15"/>
      <c r="V680" s="15"/>
      <c r="W680" s="15"/>
      <c r="X680" s="15"/>
      <c r="Y680" s="18"/>
      <c r="Z680" s="15"/>
      <c r="AA680" s="15"/>
      <c r="AB680" s="15"/>
      <c r="AC680" s="16"/>
    </row>
    <row r="681" spans="7:29" s="14" customFormat="1">
      <c r="G681" s="15"/>
      <c r="R681" s="15"/>
      <c r="S681" s="15"/>
      <c r="T681" s="15"/>
      <c r="U681" s="15"/>
      <c r="V681" s="15"/>
      <c r="W681" s="15"/>
      <c r="X681" s="15"/>
      <c r="Y681" s="18"/>
      <c r="Z681" s="15"/>
      <c r="AA681" s="15"/>
      <c r="AB681" s="15"/>
      <c r="AC681" s="16"/>
    </row>
    <row r="682" spans="7:29" s="14" customFormat="1">
      <c r="G682" s="15"/>
      <c r="R682" s="15"/>
      <c r="S682" s="15"/>
      <c r="T682" s="15"/>
      <c r="U682" s="15"/>
      <c r="V682" s="15"/>
      <c r="W682" s="15"/>
      <c r="X682" s="15"/>
      <c r="Y682" s="18"/>
      <c r="Z682" s="15"/>
      <c r="AA682" s="15"/>
      <c r="AB682" s="15"/>
      <c r="AC682" s="16"/>
    </row>
    <row r="683" spans="7:29" s="14" customFormat="1">
      <c r="G683" s="15"/>
      <c r="R683" s="15"/>
      <c r="S683" s="15"/>
      <c r="T683" s="15"/>
      <c r="U683" s="15"/>
      <c r="V683" s="15"/>
      <c r="W683" s="15"/>
      <c r="X683" s="15"/>
      <c r="Y683" s="18"/>
      <c r="Z683" s="15"/>
      <c r="AA683" s="15"/>
      <c r="AB683" s="15"/>
      <c r="AC683" s="16"/>
    </row>
    <row r="684" spans="7:29" s="14" customFormat="1">
      <c r="G684" s="15"/>
      <c r="R684" s="15"/>
      <c r="S684" s="15"/>
      <c r="T684" s="15"/>
      <c r="U684" s="15"/>
      <c r="V684" s="15"/>
      <c r="W684" s="15"/>
      <c r="X684" s="15"/>
      <c r="Y684" s="18"/>
      <c r="Z684" s="15"/>
      <c r="AA684" s="15"/>
      <c r="AB684" s="15"/>
      <c r="AC684" s="16"/>
    </row>
    <row r="685" spans="7:29" s="14" customFormat="1">
      <c r="G685" s="15"/>
      <c r="R685" s="15"/>
      <c r="S685" s="15"/>
      <c r="T685" s="15"/>
      <c r="U685" s="15"/>
      <c r="V685" s="15"/>
      <c r="W685" s="15"/>
      <c r="X685" s="15"/>
      <c r="Y685" s="18"/>
      <c r="Z685" s="15"/>
      <c r="AA685" s="15"/>
      <c r="AB685" s="15"/>
      <c r="AC685" s="16"/>
    </row>
    <row r="686" spans="7:29" s="14" customFormat="1">
      <c r="G686" s="15"/>
      <c r="R686" s="15"/>
      <c r="S686" s="15"/>
      <c r="T686" s="15"/>
      <c r="U686" s="15"/>
      <c r="V686" s="15"/>
      <c r="W686" s="15"/>
      <c r="X686" s="15"/>
      <c r="Y686" s="18"/>
      <c r="Z686" s="15"/>
      <c r="AA686" s="15"/>
      <c r="AB686" s="15"/>
      <c r="AC686" s="16"/>
    </row>
    <row r="687" spans="7:29" s="14" customFormat="1">
      <c r="G687" s="15"/>
      <c r="R687" s="15"/>
      <c r="S687" s="15"/>
      <c r="T687" s="15"/>
      <c r="U687" s="15"/>
      <c r="V687" s="15"/>
      <c r="W687" s="15"/>
      <c r="X687" s="15"/>
      <c r="Y687" s="18"/>
      <c r="Z687" s="15"/>
      <c r="AA687" s="15"/>
      <c r="AB687" s="15"/>
      <c r="AC687" s="16"/>
    </row>
    <row r="688" spans="7:29" s="14" customFormat="1">
      <c r="G688" s="15"/>
      <c r="R688" s="15"/>
      <c r="S688" s="15"/>
      <c r="T688" s="15"/>
      <c r="U688" s="15"/>
      <c r="V688" s="15"/>
      <c r="W688" s="15"/>
      <c r="X688" s="15"/>
      <c r="Y688" s="18"/>
      <c r="Z688" s="15"/>
      <c r="AA688" s="15"/>
      <c r="AB688" s="15"/>
      <c r="AC688" s="16"/>
    </row>
    <row r="689" spans="7:29" s="14" customFormat="1">
      <c r="G689" s="15"/>
      <c r="R689" s="15"/>
      <c r="S689" s="15"/>
      <c r="T689" s="15"/>
      <c r="U689" s="15"/>
      <c r="V689" s="15"/>
      <c r="W689" s="15"/>
      <c r="X689" s="15"/>
      <c r="Y689" s="18"/>
      <c r="Z689" s="15"/>
      <c r="AA689" s="15"/>
      <c r="AB689" s="15"/>
      <c r="AC689" s="16"/>
    </row>
    <row r="690" spans="7:29" s="14" customFormat="1">
      <c r="G690" s="15"/>
      <c r="R690" s="15"/>
      <c r="S690" s="15"/>
      <c r="T690" s="15"/>
      <c r="U690" s="15"/>
      <c r="V690" s="15"/>
      <c r="W690" s="15"/>
      <c r="X690" s="15"/>
      <c r="Y690" s="18"/>
      <c r="Z690" s="15"/>
      <c r="AA690" s="15"/>
      <c r="AB690" s="15"/>
      <c r="AC690" s="16"/>
    </row>
    <row r="691" spans="7:29" s="14" customFormat="1">
      <c r="G691" s="15"/>
      <c r="R691" s="15"/>
      <c r="S691" s="15"/>
      <c r="T691" s="15"/>
      <c r="U691" s="15"/>
      <c r="V691" s="15"/>
      <c r="W691" s="15"/>
      <c r="X691" s="15"/>
      <c r="Y691" s="18"/>
      <c r="Z691" s="15"/>
      <c r="AA691" s="15"/>
      <c r="AB691" s="15"/>
      <c r="AC691" s="16"/>
    </row>
    <row r="692" spans="7:29" s="14" customFormat="1">
      <c r="G692" s="15"/>
      <c r="R692" s="15"/>
      <c r="S692" s="15"/>
      <c r="T692" s="15"/>
      <c r="U692" s="15"/>
      <c r="V692" s="15"/>
      <c r="W692" s="15"/>
      <c r="X692" s="15"/>
      <c r="Y692" s="18"/>
      <c r="Z692" s="15"/>
      <c r="AA692" s="15"/>
      <c r="AB692" s="15"/>
      <c r="AC692" s="16"/>
    </row>
    <row r="693" spans="7:29" s="14" customFormat="1">
      <c r="G693" s="15"/>
      <c r="R693" s="15"/>
      <c r="S693" s="15"/>
      <c r="T693" s="15"/>
      <c r="U693" s="15"/>
      <c r="V693" s="15"/>
      <c r="W693" s="15"/>
      <c r="X693" s="15"/>
      <c r="Y693" s="18"/>
      <c r="Z693" s="15"/>
      <c r="AA693" s="15"/>
      <c r="AB693" s="15"/>
      <c r="AC693" s="16"/>
    </row>
    <row r="694" spans="7:29" s="14" customFormat="1">
      <c r="G694" s="15"/>
      <c r="R694" s="15"/>
      <c r="S694" s="15"/>
      <c r="T694" s="15"/>
      <c r="U694" s="15"/>
      <c r="V694" s="15"/>
      <c r="W694" s="15"/>
      <c r="X694" s="15"/>
      <c r="Y694" s="18"/>
      <c r="Z694" s="15"/>
      <c r="AA694" s="15"/>
      <c r="AB694" s="15"/>
      <c r="AC694" s="16"/>
    </row>
    <row r="695" spans="7:29" s="14" customFormat="1">
      <c r="G695" s="15"/>
      <c r="R695" s="15"/>
      <c r="S695" s="15"/>
      <c r="T695" s="15"/>
      <c r="U695" s="15"/>
      <c r="V695" s="15"/>
      <c r="W695" s="15"/>
      <c r="X695" s="15"/>
      <c r="Y695" s="18"/>
      <c r="Z695" s="15"/>
      <c r="AA695" s="15"/>
      <c r="AB695" s="15"/>
      <c r="AC695" s="16"/>
    </row>
    <row r="696" spans="7:29" s="14" customFormat="1">
      <c r="G696" s="15"/>
      <c r="R696" s="15"/>
      <c r="S696" s="15"/>
      <c r="T696" s="15"/>
      <c r="U696" s="15"/>
      <c r="V696" s="15"/>
      <c r="W696" s="15"/>
      <c r="X696" s="15"/>
      <c r="Y696" s="18"/>
      <c r="Z696" s="15"/>
      <c r="AA696" s="15"/>
      <c r="AB696" s="15"/>
      <c r="AC696" s="16"/>
    </row>
    <row r="697" spans="7:29" s="14" customFormat="1">
      <c r="G697" s="15"/>
      <c r="R697" s="15"/>
      <c r="S697" s="15"/>
      <c r="T697" s="15"/>
      <c r="U697" s="15"/>
      <c r="V697" s="15"/>
      <c r="W697" s="15"/>
      <c r="X697" s="15"/>
      <c r="Y697" s="18"/>
      <c r="Z697" s="15"/>
      <c r="AA697" s="15"/>
      <c r="AB697" s="15"/>
      <c r="AC697" s="16"/>
    </row>
    <row r="698" spans="7:29" s="14" customFormat="1">
      <c r="G698" s="15"/>
      <c r="R698" s="15"/>
      <c r="S698" s="15"/>
      <c r="T698" s="15"/>
      <c r="U698" s="15"/>
      <c r="V698" s="15"/>
      <c r="W698" s="15"/>
      <c r="X698" s="15"/>
      <c r="Y698" s="18"/>
      <c r="Z698" s="15"/>
      <c r="AA698" s="15"/>
      <c r="AB698" s="15"/>
      <c r="AC698" s="16"/>
    </row>
    <row r="699" spans="7:29" s="14" customFormat="1">
      <c r="G699" s="15"/>
      <c r="R699" s="15"/>
      <c r="S699" s="15"/>
      <c r="T699" s="15"/>
      <c r="U699" s="15"/>
      <c r="V699" s="15"/>
      <c r="W699" s="15"/>
      <c r="X699" s="15"/>
      <c r="Y699" s="18"/>
      <c r="Z699" s="15"/>
      <c r="AA699" s="15"/>
      <c r="AB699" s="15"/>
      <c r="AC699" s="16"/>
    </row>
    <row r="700" spans="7:29" s="14" customFormat="1">
      <c r="G700" s="15"/>
      <c r="R700" s="15"/>
      <c r="S700" s="15"/>
      <c r="T700" s="15"/>
      <c r="U700" s="15"/>
      <c r="V700" s="15"/>
      <c r="W700" s="15"/>
      <c r="X700" s="15"/>
      <c r="Y700" s="18"/>
      <c r="Z700" s="15"/>
      <c r="AA700" s="15"/>
      <c r="AB700" s="15"/>
      <c r="AC700" s="16"/>
    </row>
    <row r="701" spans="7:29" s="14" customFormat="1">
      <c r="G701" s="15"/>
      <c r="R701" s="15"/>
      <c r="S701" s="15"/>
      <c r="T701" s="15"/>
      <c r="U701" s="15"/>
      <c r="V701" s="15"/>
      <c r="W701" s="15"/>
      <c r="X701" s="15"/>
      <c r="Y701" s="18"/>
      <c r="Z701" s="15"/>
      <c r="AA701" s="15"/>
      <c r="AB701" s="15"/>
      <c r="AC701" s="16"/>
    </row>
    <row r="702" spans="7:29" s="14" customFormat="1">
      <c r="G702" s="15"/>
      <c r="R702" s="15"/>
      <c r="S702" s="15"/>
      <c r="T702" s="15"/>
      <c r="U702" s="15"/>
      <c r="V702" s="15"/>
      <c r="W702" s="15"/>
      <c r="X702" s="15"/>
      <c r="Y702" s="18"/>
      <c r="Z702" s="15"/>
      <c r="AA702" s="15"/>
      <c r="AB702" s="15"/>
      <c r="AC702" s="16"/>
    </row>
    <row r="703" spans="7:29" s="14" customFormat="1">
      <c r="G703" s="15"/>
      <c r="R703" s="15"/>
      <c r="S703" s="15"/>
      <c r="T703" s="15"/>
      <c r="U703" s="15"/>
      <c r="V703" s="15"/>
      <c r="W703" s="15"/>
      <c r="X703" s="15"/>
      <c r="Y703" s="18"/>
      <c r="Z703" s="15"/>
      <c r="AA703" s="15"/>
      <c r="AB703" s="15"/>
      <c r="AC703" s="16"/>
    </row>
    <row r="704" spans="7:29" s="14" customFormat="1">
      <c r="G704" s="15"/>
      <c r="R704" s="15"/>
      <c r="S704" s="15"/>
      <c r="T704" s="15"/>
      <c r="U704" s="15"/>
      <c r="V704" s="15"/>
      <c r="W704" s="15"/>
      <c r="X704" s="15"/>
      <c r="Y704" s="18"/>
      <c r="Z704" s="15"/>
      <c r="AA704" s="15"/>
      <c r="AB704" s="15"/>
      <c r="AC704" s="16"/>
    </row>
    <row r="705" spans="7:29" s="14" customFormat="1">
      <c r="G705" s="15"/>
      <c r="R705" s="15"/>
      <c r="S705" s="15"/>
      <c r="T705" s="15"/>
      <c r="U705" s="15"/>
      <c r="V705" s="15"/>
      <c r="W705" s="15"/>
      <c r="X705" s="15"/>
      <c r="Y705" s="18"/>
      <c r="Z705" s="15"/>
      <c r="AA705" s="15"/>
      <c r="AB705" s="15"/>
      <c r="AC705" s="16"/>
    </row>
    <row r="706" spans="7:29" s="14" customFormat="1">
      <c r="G706" s="15"/>
      <c r="R706" s="15"/>
      <c r="S706" s="15"/>
      <c r="T706" s="15"/>
      <c r="U706" s="15"/>
      <c r="V706" s="15"/>
      <c r="W706" s="15"/>
      <c r="X706" s="15"/>
      <c r="Y706" s="18"/>
      <c r="Z706" s="15"/>
      <c r="AA706" s="15"/>
      <c r="AB706" s="15"/>
      <c r="AC706" s="16"/>
    </row>
    <row r="707" spans="7:29" s="14" customFormat="1">
      <c r="G707" s="15"/>
      <c r="R707" s="15"/>
      <c r="S707" s="15"/>
      <c r="T707" s="15"/>
      <c r="U707" s="15"/>
      <c r="V707" s="15"/>
      <c r="W707" s="15"/>
      <c r="X707" s="15"/>
      <c r="Y707" s="18"/>
      <c r="Z707" s="15"/>
      <c r="AA707" s="15"/>
      <c r="AB707" s="15"/>
      <c r="AC707" s="16"/>
    </row>
    <row r="708" spans="7:29" s="14" customFormat="1">
      <c r="G708" s="15"/>
      <c r="R708" s="15"/>
      <c r="S708" s="15"/>
      <c r="T708" s="15"/>
      <c r="U708" s="15"/>
      <c r="V708" s="15"/>
      <c r="W708" s="15"/>
      <c r="X708" s="15"/>
      <c r="Y708" s="18"/>
      <c r="Z708" s="15"/>
      <c r="AA708" s="15"/>
      <c r="AB708" s="15"/>
      <c r="AC708" s="16"/>
    </row>
    <row r="709" spans="7:29" s="14" customFormat="1">
      <c r="G709" s="15"/>
      <c r="R709" s="15"/>
      <c r="S709" s="15"/>
      <c r="T709" s="15"/>
      <c r="U709" s="15"/>
      <c r="V709" s="15"/>
      <c r="W709" s="15"/>
      <c r="X709" s="15"/>
      <c r="Y709" s="18"/>
      <c r="Z709" s="15"/>
      <c r="AA709" s="15"/>
      <c r="AB709" s="15"/>
      <c r="AC709" s="16"/>
    </row>
    <row r="710" spans="7:29" s="14" customFormat="1">
      <c r="G710" s="15"/>
      <c r="R710" s="15"/>
      <c r="S710" s="15"/>
      <c r="T710" s="15"/>
      <c r="U710" s="15"/>
      <c r="V710" s="15"/>
      <c r="W710" s="15"/>
      <c r="X710" s="15"/>
      <c r="Y710" s="18"/>
      <c r="Z710" s="15"/>
      <c r="AA710" s="15"/>
      <c r="AB710" s="15"/>
      <c r="AC710" s="16"/>
    </row>
    <row r="711" spans="7:29" s="14" customFormat="1">
      <c r="G711" s="15"/>
      <c r="R711" s="15"/>
      <c r="S711" s="15"/>
      <c r="T711" s="15"/>
      <c r="U711" s="15"/>
      <c r="V711" s="15"/>
      <c r="W711" s="15"/>
      <c r="X711" s="15"/>
      <c r="Y711" s="18"/>
      <c r="Z711" s="15"/>
      <c r="AA711" s="15"/>
      <c r="AB711" s="15"/>
      <c r="AC711" s="16"/>
    </row>
    <row r="712" spans="7:29" s="14" customFormat="1">
      <c r="G712" s="15"/>
      <c r="R712" s="15"/>
      <c r="S712" s="15"/>
      <c r="T712" s="15"/>
      <c r="U712" s="15"/>
      <c r="V712" s="15"/>
      <c r="W712" s="15"/>
      <c r="X712" s="15"/>
      <c r="Y712" s="18"/>
      <c r="Z712" s="15"/>
      <c r="AA712" s="15"/>
      <c r="AB712" s="15"/>
      <c r="AC712" s="16"/>
    </row>
    <row r="713" spans="7:29" s="14" customFormat="1">
      <c r="G713" s="15"/>
      <c r="R713" s="15"/>
      <c r="S713" s="15"/>
      <c r="T713" s="15"/>
      <c r="U713" s="15"/>
      <c r="V713" s="15"/>
      <c r="W713" s="15"/>
      <c r="X713" s="15"/>
      <c r="Y713" s="18"/>
      <c r="Z713" s="15"/>
      <c r="AA713" s="15"/>
      <c r="AB713" s="15"/>
      <c r="AC713" s="16"/>
    </row>
    <row r="714" spans="7:29" s="14" customFormat="1">
      <c r="G714" s="15"/>
      <c r="R714" s="15"/>
      <c r="S714" s="15"/>
      <c r="T714" s="15"/>
      <c r="U714" s="15"/>
      <c r="V714" s="15"/>
      <c r="W714" s="15"/>
      <c r="X714" s="15"/>
      <c r="Y714" s="18"/>
      <c r="Z714" s="15"/>
      <c r="AA714" s="15"/>
      <c r="AB714" s="15"/>
      <c r="AC714" s="16"/>
    </row>
    <row r="715" spans="7:29" s="14" customFormat="1">
      <c r="G715" s="15"/>
      <c r="R715" s="15"/>
      <c r="S715" s="15"/>
      <c r="T715" s="15"/>
      <c r="U715" s="15"/>
      <c r="V715" s="15"/>
      <c r="W715" s="15"/>
      <c r="X715" s="15"/>
      <c r="Y715" s="18"/>
      <c r="Z715" s="15"/>
      <c r="AA715" s="15"/>
      <c r="AB715" s="15"/>
      <c r="AC715" s="16"/>
    </row>
    <row r="716" spans="7:29" s="14" customFormat="1">
      <c r="G716" s="15"/>
      <c r="R716" s="15"/>
      <c r="S716" s="15"/>
      <c r="T716" s="15"/>
      <c r="U716" s="15"/>
      <c r="V716" s="15"/>
      <c r="W716" s="15"/>
      <c r="X716" s="15"/>
      <c r="Y716" s="18"/>
      <c r="Z716" s="15"/>
      <c r="AA716" s="15"/>
      <c r="AB716" s="15"/>
      <c r="AC716" s="16"/>
    </row>
    <row r="717" spans="7:29" s="14" customFormat="1">
      <c r="G717" s="15"/>
      <c r="R717" s="15"/>
      <c r="S717" s="15"/>
      <c r="T717" s="15"/>
      <c r="U717" s="15"/>
      <c r="V717" s="15"/>
      <c r="W717" s="15"/>
      <c r="X717" s="15"/>
      <c r="Y717" s="18"/>
      <c r="Z717" s="15"/>
      <c r="AA717" s="15"/>
      <c r="AB717" s="15"/>
      <c r="AC717" s="16"/>
    </row>
    <row r="718" spans="7:29" s="14" customFormat="1">
      <c r="G718" s="15"/>
      <c r="R718" s="15"/>
      <c r="S718" s="15"/>
      <c r="T718" s="15"/>
      <c r="U718" s="15"/>
      <c r="V718" s="15"/>
      <c r="W718" s="15"/>
      <c r="X718" s="15"/>
      <c r="Y718" s="18"/>
      <c r="Z718" s="15"/>
      <c r="AA718" s="15"/>
      <c r="AB718" s="15"/>
      <c r="AC718" s="16"/>
    </row>
    <row r="719" spans="7:29" s="14" customFormat="1">
      <c r="G719" s="15"/>
      <c r="R719" s="15"/>
      <c r="S719" s="15"/>
      <c r="T719" s="15"/>
      <c r="U719" s="15"/>
      <c r="V719" s="15"/>
      <c r="W719" s="15"/>
      <c r="X719" s="15"/>
      <c r="Y719" s="18"/>
      <c r="Z719" s="15"/>
      <c r="AA719" s="15"/>
      <c r="AB719" s="15"/>
      <c r="AC719" s="16"/>
    </row>
    <row r="720" spans="7:29" s="14" customFormat="1">
      <c r="G720" s="15"/>
      <c r="R720" s="15"/>
      <c r="S720" s="15"/>
      <c r="T720" s="15"/>
      <c r="U720" s="15"/>
      <c r="V720" s="15"/>
      <c r="W720" s="15"/>
      <c r="X720" s="15"/>
      <c r="Y720" s="18"/>
      <c r="Z720" s="15"/>
      <c r="AA720" s="15"/>
      <c r="AB720" s="15"/>
      <c r="AC720" s="16"/>
    </row>
    <row r="721" spans="7:29" s="14" customFormat="1">
      <c r="G721" s="15"/>
      <c r="R721" s="15"/>
      <c r="S721" s="15"/>
      <c r="T721" s="15"/>
      <c r="U721" s="15"/>
      <c r="V721" s="15"/>
      <c r="W721" s="15"/>
      <c r="X721" s="15"/>
      <c r="Y721" s="18"/>
      <c r="Z721" s="15"/>
      <c r="AA721" s="15"/>
      <c r="AB721" s="15"/>
      <c r="AC721" s="16"/>
    </row>
    <row r="722" spans="7:29" s="14" customFormat="1">
      <c r="G722" s="15"/>
      <c r="R722" s="15"/>
      <c r="S722" s="15"/>
      <c r="T722" s="15"/>
      <c r="U722" s="15"/>
      <c r="V722" s="15"/>
      <c r="W722" s="15"/>
      <c r="X722" s="15"/>
      <c r="Y722" s="18"/>
      <c r="Z722" s="15"/>
      <c r="AA722" s="15"/>
      <c r="AB722" s="15"/>
      <c r="AC722" s="16"/>
    </row>
    <row r="723" spans="7:29" s="14" customFormat="1">
      <c r="G723" s="15"/>
      <c r="R723" s="15"/>
      <c r="S723" s="15"/>
      <c r="T723" s="15"/>
      <c r="U723" s="15"/>
      <c r="V723" s="15"/>
      <c r="W723" s="15"/>
      <c r="X723" s="15"/>
      <c r="Y723" s="18"/>
      <c r="Z723" s="15"/>
      <c r="AA723" s="15"/>
      <c r="AB723" s="15"/>
      <c r="AC723" s="16"/>
    </row>
    <row r="724" spans="7:29" s="14" customFormat="1">
      <c r="G724" s="15"/>
      <c r="R724" s="15"/>
      <c r="S724" s="15"/>
      <c r="T724" s="15"/>
      <c r="U724" s="15"/>
      <c r="V724" s="15"/>
      <c r="W724" s="15"/>
      <c r="X724" s="15"/>
      <c r="Y724" s="18"/>
      <c r="Z724" s="15"/>
      <c r="AA724" s="15"/>
      <c r="AB724" s="15"/>
      <c r="AC724" s="16"/>
    </row>
    <row r="725" spans="7:29" s="14" customFormat="1">
      <c r="G725" s="15"/>
      <c r="R725" s="15"/>
      <c r="S725" s="15"/>
      <c r="T725" s="15"/>
      <c r="U725" s="15"/>
      <c r="V725" s="15"/>
      <c r="W725" s="15"/>
      <c r="X725" s="15"/>
      <c r="Y725" s="18"/>
      <c r="Z725" s="15"/>
      <c r="AA725" s="15"/>
      <c r="AB725" s="15"/>
      <c r="AC725" s="16"/>
    </row>
    <row r="726" spans="7:29" s="14" customFormat="1">
      <c r="G726" s="15"/>
      <c r="R726" s="15"/>
      <c r="S726" s="15"/>
      <c r="T726" s="15"/>
      <c r="U726" s="15"/>
      <c r="V726" s="15"/>
      <c r="W726" s="15"/>
      <c r="X726" s="15"/>
      <c r="Y726" s="18"/>
      <c r="Z726" s="15"/>
      <c r="AA726" s="15"/>
      <c r="AB726" s="15"/>
      <c r="AC726" s="16"/>
    </row>
    <row r="727" spans="7:29" s="14" customFormat="1">
      <c r="G727" s="15"/>
      <c r="R727" s="15"/>
      <c r="S727" s="15"/>
      <c r="T727" s="15"/>
      <c r="U727" s="15"/>
      <c r="V727" s="15"/>
      <c r="W727" s="15"/>
      <c r="X727" s="15"/>
      <c r="Y727" s="18"/>
      <c r="Z727" s="15"/>
      <c r="AA727" s="15"/>
      <c r="AB727" s="15"/>
      <c r="AC727" s="16"/>
    </row>
    <row r="728" spans="7:29" s="14" customFormat="1">
      <c r="G728" s="15"/>
      <c r="R728" s="15"/>
      <c r="S728" s="15"/>
      <c r="T728" s="15"/>
      <c r="U728" s="15"/>
      <c r="V728" s="15"/>
      <c r="W728" s="15"/>
      <c r="X728" s="15"/>
      <c r="Y728" s="18"/>
      <c r="Z728" s="15"/>
      <c r="AA728" s="15"/>
      <c r="AB728" s="15"/>
      <c r="AC728" s="16"/>
    </row>
    <row r="729" spans="7:29" s="14" customFormat="1">
      <c r="G729" s="15"/>
      <c r="R729" s="15"/>
      <c r="S729" s="15"/>
      <c r="T729" s="15"/>
      <c r="U729" s="15"/>
      <c r="V729" s="15"/>
      <c r="W729" s="15"/>
      <c r="X729" s="15"/>
      <c r="Y729" s="18"/>
      <c r="Z729" s="15"/>
      <c r="AA729" s="15"/>
      <c r="AB729" s="15"/>
      <c r="AC729" s="16"/>
    </row>
    <row r="730" spans="7:29" s="14" customFormat="1">
      <c r="G730" s="15"/>
      <c r="R730" s="15"/>
      <c r="S730" s="15"/>
      <c r="T730" s="15"/>
      <c r="U730" s="15"/>
      <c r="V730" s="15"/>
      <c r="W730" s="15"/>
      <c r="X730" s="15"/>
      <c r="Y730" s="18"/>
      <c r="Z730" s="15"/>
      <c r="AA730" s="15"/>
      <c r="AB730" s="15"/>
      <c r="AC730" s="16"/>
    </row>
    <row r="731" spans="7:29" s="14" customFormat="1">
      <c r="G731" s="15"/>
      <c r="R731" s="15"/>
      <c r="S731" s="15"/>
      <c r="T731" s="15"/>
      <c r="U731" s="15"/>
      <c r="V731" s="15"/>
      <c r="W731" s="15"/>
      <c r="X731" s="15"/>
      <c r="Y731" s="18"/>
      <c r="Z731" s="15"/>
      <c r="AA731" s="15"/>
      <c r="AB731" s="15"/>
      <c r="AC731" s="16"/>
    </row>
    <row r="732" spans="7:29" s="14" customFormat="1">
      <c r="G732" s="15"/>
      <c r="R732" s="15"/>
      <c r="S732" s="15"/>
      <c r="T732" s="15"/>
      <c r="U732" s="15"/>
      <c r="V732" s="15"/>
      <c r="W732" s="15"/>
      <c r="X732" s="15"/>
      <c r="Y732" s="18"/>
      <c r="Z732" s="15"/>
      <c r="AA732" s="15"/>
      <c r="AB732" s="15"/>
      <c r="AC732" s="16"/>
    </row>
    <row r="733" spans="7:29" s="14" customFormat="1">
      <c r="G733" s="15"/>
      <c r="R733" s="15"/>
      <c r="S733" s="15"/>
      <c r="T733" s="15"/>
      <c r="U733" s="15"/>
      <c r="V733" s="15"/>
      <c r="W733" s="15"/>
      <c r="X733" s="15"/>
      <c r="Y733" s="18"/>
      <c r="Z733" s="15"/>
      <c r="AA733" s="15"/>
      <c r="AB733" s="15"/>
      <c r="AC733" s="16"/>
    </row>
    <row r="734" spans="7:29" s="14" customFormat="1">
      <c r="G734" s="15"/>
      <c r="R734" s="15"/>
      <c r="S734" s="15"/>
      <c r="T734" s="15"/>
      <c r="U734" s="15"/>
      <c r="V734" s="15"/>
      <c r="W734" s="15"/>
      <c r="X734" s="15"/>
      <c r="Y734" s="18"/>
      <c r="Z734" s="15"/>
      <c r="AA734" s="15"/>
      <c r="AB734" s="15"/>
      <c r="AC734" s="16"/>
    </row>
    <row r="735" spans="7:29" s="14" customFormat="1">
      <c r="G735" s="15"/>
      <c r="R735" s="15"/>
      <c r="S735" s="15"/>
      <c r="T735" s="15"/>
      <c r="U735" s="15"/>
      <c r="V735" s="15"/>
      <c r="W735" s="15"/>
      <c r="X735" s="15"/>
      <c r="Y735" s="18"/>
      <c r="Z735" s="15"/>
      <c r="AA735" s="15"/>
      <c r="AB735" s="15"/>
      <c r="AC735" s="16"/>
    </row>
    <row r="736" spans="7:29" s="14" customFormat="1">
      <c r="G736" s="15"/>
      <c r="R736" s="15"/>
      <c r="S736" s="15"/>
      <c r="T736" s="15"/>
      <c r="U736" s="15"/>
      <c r="V736" s="15"/>
      <c r="W736" s="15"/>
      <c r="X736" s="15"/>
      <c r="Y736" s="18"/>
      <c r="Z736" s="15"/>
      <c r="AA736" s="15"/>
      <c r="AB736" s="15"/>
      <c r="AC736" s="16"/>
    </row>
    <row r="737" spans="7:29" s="14" customFormat="1">
      <c r="G737" s="15"/>
      <c r="R737" s="15"/>
      <c r="S737" s="15"/>
      <c r="T737" s="15"/>
      <c r="U737" s="15"/>
      <c r="V737" s="15"/>
      <c r="W737" s="15"/>
      <c r="X737" s="15"/>
      <c r="Y737" s="18"/>
      <c r="Z737" s="15"/>
      <c r="AA737" s="15"/>
      <c r="AB737" s="15"/>
      <c r="AC737" s="16"/>
    </row>
    <row r="738" spans="7:29" s="14" customFormat="1">
      <c r="G738" s="15"/>
      <c r="R738" s="15"/>
      <c r="S738" s="15"/>
      <c r="T738" s="15"/>
      <c r="U738" s="15"/>
      <c r="V738" s="15"/>
      <c r="W738" s="15"/>
      <c r="X738" s="15"/>
      <c r="Y738" s="18"/>
      <c r="Z738" s="15"/>
      <c r="AA738" s="15"/>
      <c r="AB738" s="15"/>
      <c r="AC738" s="16"/>
    </row>
    <row r="739" spans="7:29" s="14" customFormat="1">
      <c r="G739" s="15"/>
      <c r="R739" s="15"/>
      <c r="S739" s="15"/>
      <c r="T739" s="15"/>
      <c r="U739" s="15"/>
      <c r="V739" s="15"/>
      <c r="W739" s="15"/>
      <c r="X739" s="15"/>
      <c r="Y739" s="18"/>
      <c r="Z739" s="15"/>
      <c r="AA739" s="15"/>
      <c r="AB739" s="15"/>
      <c r="AC739" s="16"/>
    </row>
    <row r="740" spans="7:29" s="14" customFormat="1">
      <c r="G740" s="15"/>
      <c r="R740" s="15"/>
      <c r="S740" s="15"/>
      <c r="T740" s="15"/>
      <c r="U740" s="15"/>
      <c r="V740" s="15"/>
      <c r="W740" s="15"/>
      <c r="X740" s="15"/>
      <c r="Y740" s="18"/>
      <c r="Z740" s="15"/>
      <c r="AA740" s="15"/>
      <c r="AB740" s="15"/>
      <c r="AC740" s="16"/>
    </row>
    <row r="741" spans="7:29" s="14" customFormat="1">
      <c r="G741" s="15"/>
      <c r="R741" s="15"/>
      <c r="S741" s="15"/>
      <c r="T741" s="15"/>
      <c r="U741" s="15"/>
      <c r="V741" s="15"/>
      <c r="W741" s="15"/>
      <c r="X741" s="15"/>
      <c r="Y741" s="18"/>
      <c r="Z741" s="15"/>
      <c r="AA741" s="15"/>
      <c r="AB741" s="15"/>
      <c r="AC741" s="16"/>
    </row>
    <row r="742" spans="7:29" s="14" customFormat="1">
      <c r="G742" s="15"/>
      <c r="R742" s="15"/>
      <c r="S742" s="15"/>
      <c r="T742" s="15"/>
      <c r="U742" s="15"/>
      <c r="V742" s="15"/>
      <c r="W742" s="15"/>
      <c r="X742" s="15"/>
      <c r="Y742" s="18"/>
      <c r="Z742" s="15"/>
      <c r="AA742" s="15"/>
      <c r="AB742" s="15"/>
      <c r="AC742" s="16"/>
    </row>
    <row r="743" spans="7:29" s="14" customFormat="1">
      <c r="G743" s="15"/>
      <c r="R743" s="15"/>
      <c r="S743" s="15"/>
      <c r="T743" s="15"/>
      <c r="U743" s="15"/>
      <c r="V743" s="15"/>
      <c r="W743" s="15"/>
      <c r="X743" s="15"/>
      <c r="Y743" s="18"/>
      <c r="Z743" s="15"/>
      <c r="AA743" s="15"/>
      <c r="AB743" s="15"/>
      <c r="AC743" s="16"/>
    </row>
    <row r="744" spans="7:29" s="14" customFormat="1">
      <c r="G744" s="15"/>
      <c r="R744" s="15"/>
      <c r="S744" s="15"/>
      <c r="T744" s="15"/>
      <c r="U744" s="15"/>
      <c r="V744" s="15"/>
      <c r="W744" s="15"/>
      <c r="X744" s="15"/>
      <c r="Y744" s="18"/>
      <c r="Z744" s="15"/>
      <c r="AA744" s="15"/>
      <c r="AB744" s="15"/>
      <c r="AC744" s="16"/>
    </row>
    <row r="745" spans="7:29" s="14" customFormat="1">
      <c r="G745" s="15"/>
      <c r="R745" s="15"/>
      <c r="S745" s="15"/>
      <c r="T745" s="15"/>
      <c r="U745" s="15"/>
      <c r="V745" s="15"/>
      <c r="W745" s="15"/>
      <c r="X745" s="15"/>
      <c r="Y745" s="18"/>
      <c r="Z745" s="15"/>
      <c r="AA745" s="15"/>
      <c r="AB745" s="15"/>
      <c r="AC745" s="16"/>
    </row>
    <row r="746" spans="7:29" s="14" customFormat="1">
      <c r="G746" s="15"/>
      <c r="R746" s="15"/>
      <c r="S746" s="15"/>
      <c r="T746" s="15"/>
      <c r="U746" s="15"/>
      <c r="V746" s="15"/>
      <c r="W746" s="15"/>
      <c r="X746" s="15"/>
      <c r="Y746" s="18"/>
      <c r="Z746" s="15"/>
      <c r="AA746" s="15"/>
      <c r="AB746" s="15"/>
      <c r="AC746" s="16"/>
    </row>
    <row r="747" spans="7:29" s="14" customFormat="1">
      <c r="G747" s="15"/>
      <c r="R747" s="15"/>
      <c r="S747" s="15"/>
      <c r="T747" s="15"/>
      <c r="U747" s="15"/>
      <c r="V747" s="15"/>
      <c r="W747" s="15"/>
      <c r="X747" s="15"/>
      <c r="Y747" s="18"/>
      <c r="Z747" s="15"/>
      <c r="AA747" s="15"/>
      <c r="AB747" s="15"/>
      <c r="AC747" s="16"/>
    </row>
    <row r="748" spans="7:29" s="14" customFormat="1">
      <c r="G748" s="15"/>
      <c r="R748" s="15"/>
      <c r="S748" s="15"/>
      <c r="T748" s="15"/>
      <c r="U748" s="15"/>
      <c r="V748" s="15"/>
      <c r="W748" s="15"/>
      <c r="X748" s="15"/>
      <c r="Y748" s="18"/>
      <c r="Z748" s="15"/>
      <c r="AA748" s="15"/>
      <c r="AB748" s="15"/>
      <c r="AC748" s="16"/>
    </row>
    <row r="749" spans="7:29" s="14" customFormat="1">
      <c r="G749" s="15"/>
      <c r="R749" s="15"/>
      <c r="S749" s="15"/>
      <c r="T749" s="15"/>
      <c r="U749" s="15"/>
      <c r="V749" s="15"/>
      <c r="W749" s="15"/>
      <c r="X749" s="15"/>
      <c r="Y749" s="18"/>
      <c r="Z749" s="15"/>
      <c r="AA749" s="15"/>
      <c r="AB749" s="15"/>
      <c r="AC749" s="16"/>
    </row>
    <row r="750" spans="7:29" s="14" customFormat="1">
      <c r="G750" s="15"/>
      <c r="R750" s="15"/>
      <c r="S750" s="15"/>
      <c r="T750" s="15"/>
      <c r="U750" s="15"/>
      <c r="V750" s="15"/>
      <c r="W750" s="15"/>
      <c r="X750" s="15"/>
      <c r="Y750" s="18"/>
      <c r="Z750" s="15"/>
      <c r="AA750" s="15"/>
      <c r="AB750" s="15"/>
      <c r="AC750" s="16"/>
    </row>
    <row r="751" spans="7:29" s="14" customFormat="1">
      <c r="G751" s="15"/>
      <c r="R751" s="15"/>
      <c r="S751" s="15"/>
      <c r="T751" s="15"/>
      <c r="U751" s="15"/>
      <c r="V751" s="15"/>
      <c r="W751" s="15"/>
      <c r="X751" s="15"/>
      <c r="Y751" s="18"/>
      <c r="Z751" s="15"/>
      <c r="AA751" s="15"/>
      <c r="AB751" s="15"/>
      <c r="AC751" s="16"/>
    </row>
    <row r="752" spans="7:29" s="14" customFormat="1">
      <c r="G752" s="15"/>
      <c r="R752" s="15"/>
      <c r="S752" s="15"/>
      <c r="T752" s="15"/>
      <c r="U752" s="15"/>
      <c r="V752" s="15"/>
      <c r="W752" s="15"/>
      <c r="X752" s="15"/>
      <c r="Y752" s="18"/>
      <c r="Z752" s="15"/>
      <c r="AA752" s="15"/>
      <c r="AB752" s="15"/>
      <c r="AC752" s="16"/>
    </row>
    <row r="753" spans="7:29" s="14" customFormat="1">
      <c r="G753" s="15"/>
      <c r="R753" s="15"/>
      <c r="S753" s="15"/>
      <c r="T753" s="15"/>
      <c r="U753" s="15"/>
      <c r="V753" s="15"/>
      <c r="W753" s="15"/>
      <c r="X753" s="15"/>
      <c r="Y753" s="18"/>
      <c r="Z753" s="15"/>
      <c r="AA753" s="15"/>
      <c r="AB753" s="15"/>
      <c r="AC753" s="16"/>
    </row>
    <row r="754" spans="7:29" s="14" customFormat="1">
      <c r="G754" s="15"/>
      <c r="R754" s="15"/>
      <c r="S754" s="15"/>
      <c r="T754" s="15"/>
      <c r="U754" s="15"/>
      <c r="V754" s="15"/>
      <c r="W754" s="15"/>
      <c r="X754" s="15"/>
      <c r="Y754" s="18"/>
      <c r="Z754" s="15"/>
      <c r="AA754" s="15"/>
      <c r="AB754" s="15"/>
      <c r="AC754" s="16"/>
    </row>
    <row r="755" spans="7:29" s="14" customFormat="1">
      <c r="G755" s="15"/>
      <c r="R755" s="15"/>
      <c r="S755" s="15"/>
      <c r="T755" s="15"/>
      <c r="U755" s="15"/>
      <c r="V755" s="15"/>
      <c r="W755" s="15"/>
      <c r="X755" s="15"/>
      <c r="Y755" s="18"/>
      <c r="Z755" s="15"/>
      <c r="AA755" s="15"/>
      <c r="AB755" s="15"/>
      <c r="AC755" s="16"/>
    </row>
    <row r="756" spans="7:29" s="14" customFormat="1">
      <c r="G756" s="15"/>
      <c r="R756" s="15"/>
      <c r="S756" s="15"/>
      <c r="T756" s="15"/>
      <c r="U756" s="15"/>
      <c r="V756" s="15"/>
      <c r="W756" s="15"/>
      <c r="X756" s="15"/>
      <c r="Y756" s="18"/>
      <c r="Z756" s="15"/>
      <c r="AA756" s="15"/>
      <c r="AB756" s="15"/>
      <c r="AC756" s="16"/>
    </row>
  </sheetData>
  <sheetProtection sheet="1" objects="1" scenarios="1"/>
  <pageMargins left="0.78740157499999996" right="0.78740157499999996" top="0.984251969" bottom="0.984251969" header="0.4921259845" footer="0.49212598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rgb="FFE4D331"/>
    <pageSetUpPr fitToPage="1"/>
  </sheetPr>
  <dimension ref="A1:AA467"/>
  <sheetViews>
    <sheetView showGridLines="0" workbookViewId="0">
      <selection activeCell="B2" sqref="B2:C3"/>
    </sheetView>
  </sheetViews>
  <sheetFormatPr baseColWidth="10" defaultColWidth="10.83203125" defaultRowHeight="13"/>
  <cols>
    <col min="1" max="1" width="2.6640625" style="207" customWidth="1"/>
    <col min="2" max="3" width="10.83203125" style="207"/>
    <col min="4" max="4" width="5" style="207" customWidth="1"/>
    <col min="5" max="5" width="6.33203125" style="214" customWidth="1"/>
    <col min="6" max="6" width="2.33203125" style="207" customWidth="1"/>
    <col min="7" max="7" width="6.6640625" style="207" customWidth="1"/>
    <col min="8" max="8" width="11.5" style="207" customWidth="1"/>
    <col min="9" max="9" width="3.1640625" style="207" bestFit="1" customWidth="1"/>
    <col min="10" max="10" width="7.1640625" style="207" bestFit="1" customWidth="1"/>
    <col min="11" max="11" width="10" style="207" bestFit="1" customWidth="1"/>
    <col min="12" max="12" width="7.33203125" style="207" customWidth="1"/>
    <col min="13" max="13" width="9" style="207" customWidth="1"/>
    <col min="14" max="14" width="10.33203125" style="207" customWidth="1"/>
    <col min="15" max="15" width="10" style="207" bestFit="1" customWidth="1"/>
    <col min="16" max="16" width="12.6640625" style="207" bestFit="1" customWidth="1"/>
    <col min="17" max="17" width="2.33203125" style="207" bestFit="1" customWidth="1"/>
    <col min="18" max="18" width="9.1640625" style="207" bestFit="1" customWidth="1"/>
    <col min="19" max="20" width="6.83203125" style="207" bestFit="1" customWidth="1"/>
    <col min="21" max="21" width="8" style="207" customWidth="1"/>
    <col min="22" max="22" width="8.5" style="207" customWidth="1"/>
    <col min="23" max="24" width="6.83203125" style="207" bestFit="1" customWidth="1"/>
    <col min="25" max="25" width="2" style="207" customWidth="1"/>
    <col min="26" max="16384" width="10.83203125" style="207"/>
  </cols>
  <sheetData>
    <row r="1" spans="1:24" s="228" customFormat="1">
      <c r="E1" s="229"/>
      <c r="I1" s="230"/>
      <c r="X1" s="278" t="str">
        <f ca="1">CONCATENATE("© Jean-Jacques Rey — ",MID(CELL("filename",A1),FIND("[",CELL("filename",A1))+1,SUM(FIND({"[";"]"},CELL("filename",A1))*{-1;1})-6))</f>
        <v>© Jean-Jacques Rey — Lever-coucher-soleil v1.7.2</v>
      </c>
    </row>
    <row r="2" spans="1:24" ht="20" customHeight="1">
      <c r="A2" s="228"/>
      <c r="B2" s="405" t="str">
        <f>CONCATENATE(Calcul!G2,CHAR(10),CHAR(13),Calcul!G3,CHAR(10),CHAR(13),UPPER(TEXT(B5,"mmmm aaaa")))</f>
        <v>Lat. ⇅ 45° 10' 55,7" N
_x000D_Lon. ⇄ 0° 43' 20" E
_x000D_JANVIER 2021</v>
      </c>
      <c r="C2" s="406"/>
      <c r="D2" s="398" t="s">
        <v>147</v>
      </c>
      <c r="E2" s="401" t="s">
        <v>68</v>
      </c>
      <c r="F2" s="402"/>
      <c r="G2" s="402"/>
      <c r="H2" s="401" t="s">
        <v>69</v>
      </c>
      <c r="I2" s="395" t="str">
        <f>IF(Calcul!$BD$9="OUI","Heure UTC","H Eté / Hiver")</f>
        <v>H Eté / Hiver</v>
      </c>
      <c r="J2" s="411" t="s">
        <v>90</v>
      </c>
      <c r="K2" s="411"/>
      <c r="L2" s="412" t="s">
        <v>92</v>
      </c>
      <c r="M2" s="413"/>
      <c r="N2" s="413"/>
      <c r="O2" s="414"/>
      <c r="P2" s="415" t="s">
        <v>7</v>
      </c>
      <c r="Q2" s="416"/>
      <c r="R2" s="417"/>
      <c r="S2" s="418" t="s">
        <v>56</v>
      </c>
      <c r="T2" s="419"/>
      <c r="U2" s="419"/>
      <c r="V2" s="419"/>
      <c r="W2" s="419"/>
      <c r="X2" s="420"/>
    </row>
    <row r="3" spans="1:24" ht="30">
      <c r="A3" s="228"/>
      <c r="B3" s="407"/>
      <c r="C3" s="408"/>
      <c r="D3" s="399"/>
      <c r="E3" s="403"/>
      <c r="F3" s="403"/>
      <c r="G3" s="403"/>
      <c r="H3" s="404"/>
      <c r="I3" s="396"/>
      <c r="J3" s="232" t="s">
        <v>58</v>
      </c>
      <c r="K3" s="232" t="s">
        <v>57</v>
      </c>
      <c r="L3" s="231" t="s">
        <v>43</v>
      </c>
      <c r="M3" s="231" t="s">
        <v>20</v>
      </c>
      <c r="N3" s="202" t="s">
        <v>66</v>
      </c>
      <c r="O3" s="202" t="s">
        <v>67</v>
      </c>
      <c r="P3" s="203"/>
      <c r="Q3" s="421" t="s">
        <v>82</v>
      </c>
      <c r="R3" s="422"/>
      <c r="S3" s="423" t="s">
        <v>65</v>
      </c>
      <c r="T3" s="423"/>
      <c r="U3" s="423" t="s">
        <v>64</v>
      </c>
      <c r="V3" s="423"/>
      <c r="W3" s="423" t="s">
        <v>81</v>
      </c>
      <c r="X3" s="423"/>
    </row>
    <row r="4" spans="1:24" ht="29" customHeight="1">
      <c r="A4" s="228"/>
      <c r="B4" s="204" t="s">
        <v>31</v>
      </c>
      <c r="C4" s="204" t="s">
        <v>29</v>
      </c>
      <c r="D4" s="400"/>
      <c r="E4" s="204" t="s">
        <v>86</v>
      </c>
      <c r="F4" s="233" t="s">
        <v>93</v>
      </c>
      <c r="G4" s="234" t="s">
        <v>83</v>
      </c>
      <c r="H4" s="205" t="s">
        <v>87</v>
      </c>
      <c r="I4" s="397"/>
      <c r="J4" s="205" t="s">
        <v>89</v>
      </c>
      <c r="K4" s="205" t="s">
        <v>87</v>
      </c>
      <c r="L4" s="233" t="s">
        <v>91</v>
      </c>
      <c r="M4" s="233" t="s">
        <v>91</v>
      </c>
      <c r="N4" s="205" t="s">
        <v>87</v>
      </c>
      <c r="O4" s="205" t="s">
        <v>87</v>
      </c>
      <c r="P4" s="205" t="s">
        <v>149</v>
      </c>
      <c r="Q4" s="409" t="s">
        <v>150</v>
      </c>
      <c r="R4" s="410"/>
      <c r="S4" s="206" t="s">
        <v>84</v>
      </c>
      <c r="T4" s="206" t="s">
        <v>85</v>
      </c>
      <c r="U4" s="206" t="s">
        <v>84</v>
      </c>
      <c r="V4" s="206" t="s">
        <v>85</v>
      </c>
      <c r="W4" s="206" t="s">
        <v>84</v>
      </c>
      <c r="X4" s="206" t="s">
        <v>85</v>
      </c>
    </row>
    <row r="5" spans="1:24" ht="14">
      <c r="A5" s="228"/>
      <c r="B5" s="195">
        <f>DATE(Paramètres!F7,Paramètres!E7,Paramètres!D7)</f>
        <v>44197</v>
      </c>
      <c r="C5" s="196" t="str">
        <f>Calcul!AV9</f>
        <v>Vendredi</v>
      </c>
      <c r="D5" s="92">
        <f>Calcul!G9</f>
        <v>1</v>
      </c>
      <c r="E5" s="212">
        <f>Calcul!$L9</f>
        <v>3.5402261887435742</v>
      </c>
      <c r="F5" s="188" t="str">
        <f>Calcul!$M9</f>
        <v>+</v>
      </c>
      <c r="G5" s="190">
        <f>Calcul!$N9</f>
        <v>0.14750942453098226</v>
      </c>
      <c r="H5" s="182">
        <f>Calcul!$O9</f>
        <v>-22.99189741202202</v>
      </c>
      <c r="I5" s="194" t="str">
        <f>IF(B5="","",Calcul!AW9)</f>
        <v>H</v>
      </c>
      <c r="J5" s="200">
        <f>IF(B5="","",Calcul!$P9)</f>
        <v>0.54211898423601024</v>
      </c>
      <c r="K5" s="182">
        <f>IF(B5="","",Calcul!$Q9)</f>
        <v>21.825963699089094</v>
      </c>
      <c r="L5" s="200">
        <f>IF(B5="","",IFERROR(Calcul!$Y9,"-"))</f>
        <v>0.35833333333333334</v>
      </c>
      <c r="M5" s="200">
        <f>IF(B5="","",IFERROR(Calcul!$Z9,"-"))</f>
        <v>0.72569444444444453</v>
      </c>
      <c r="N5" s="182">
        <f>IF(B5="","",IFERROR(Calcul!$AA9,"-"))</f>
        <v>57.34870123508982</v>
      </c>
      <c r="O5" s="182">
        <f>IF(B5="","",IFERROR(Calcul!$AB9,"&lt; 0°"))</f>
        <v>39.595381758916567</v>
      </c>
      <c r="P5" s="304">
        <f>IF(B5="","",IFERROR(Calcul!$T9,"-"))</f>
        <v>0.36740875544504314</v>
      </c>
      <c r="Q5" s="180" t="str">
        <f>IF(B5="","",IFERROR(Calcul!AY9,"-"))</f>
        <v>+</v>
      </c>
      <c r="R5" s="306">
        <f>IF(B5="","",IFERROR(Calcul!AZ9,"-"))</f>
        <v>1.53242614182314E-4</v>
      </c>
      <c r="S5" s="184">
        <f>IF(B5="","",Calcul!$AG9)</f>
        <v>0.33483671946755528</v>
      </c>
      <c r="T5" s="184">
        <f>IF(B5="","",Calcul!$AH9)</f>
        <v>0.74940124900446514</v>
      </c>
      <c r="U5" s="184">
        <f>IF(B5="","",Calcul!$AM9)</f>
        <v>0.30909364764070896</v>
      </c>
      <c r="V5" s="184">
        <f>IF(B5="","",Calcul!$AN9)</f>
        <v>0.77514432083131146</v>
      </c>
      <c r="W5" s="184">
        <f>IF(B5="","",Calcul!AS9)</f>
        <v>0.28428470797758293</v>
      </c>
      <c r="X5" s="184">
        <f>IF(B5="","",Calcul!AT9)</f>
        <v>0.79995326049443749</v>
      </c>
    </row>
    <row r="6" spans="1:24" ht="14">
      <c r="A6" s="228"/>
      <c r="B6" s="198">
        <f>B5+1</f>
        <v>44198</v>
      </c>
      <c r="C6" s="199" t="str">
        <f>Calcul!AV10</f>
        <v>Samedi</v>
      </c>
      <c r="D6" s="93">
        <f>Calcul!G10</f>
        <v>2</v>
      </c>
      <c r="E6" s="213">
        <f>Calcul!$L10</f>
        <v>4.0085223503512255</v>
      </c>
      <c r="F6" s="189" t="str">
        <f>Calcul!$M10</f>
        <v>+</v>
      </c>
      <c r="G6" s="191">
        <f>Calcul!$N10</f>
        <v>0.16702176459796772</v>
      </c>
      <c r="H6" s="183">
        <f>Calcul!$O10</f>
        <v>-22.904673684616554</v>
      </c>
      <c r="I6" s="197" t="str">
        <f>IF(B6="","",Calcul!AW10)</f>
        <v>H</v>
      </c>
      <c r="J6" s="201">
        <f>IF(B6="","",Calcul!$P10)</f>
        <v>0.54244418990379339</v>
      </c>
      <c r="K6" s="183">
        <f>IF(B6="","",Calcul!$Q10)</f>
        <v>21.913187426494559</v>
      </c>
      <c r="L6" s="201">
        <f>IF(B6="","",IFERROR(Calcul!$Y10,"-"))</f>
        <v>0.35833333333333334</v>
      </c>
      <c r="M6" s="201">
        <f>IF(B6="","",IFERROR(Calcul!$Z10,"-"))</f>
        <v>0.72638888888888886</v>
      </c>
      <c r="N6" s="183">
        <f>IF(B6="","",IFERROR(Calcul!$AA10,"-"))</f>
        <v>57.483940402283032</v>
      </c>
      <c r="O6" s="183">
        <f>IF(B6="","",IFERROR(Calcul!$AB10,"&lt; 0°"))</f>
        <v>39.63999610666405</v>
      </c>
      <c r="P6" s="304">
        <f>IF(B6="","",IFERROR(Calcul!$T10,"-"))</f>
        <v>0.3680323275368203</v>
      </c>
      <c r="Q6" s="181" t="str">
        <f>IF(B6="","",IFERROR(Calcul!AY10,"-"))</f>
        <v>+</v>
      </c>
      <c r="R6" s="306">
        <f>IF(B6="","",IFERROR(Calcul!AZ10,"-"))</f>
        <v>6.2357209177715811E-4</v>
      </c>
      <c r="S6" s="185">
        <f>IF(B6="","",Calcul!$AG10)</f>
        <v>0.3348809801044445</v>
      </c>
      <c r="T6" s="185">
        <f>IF(B6="","",Calcul!$AH10)</f>
        <v>0.75000739970314212</v>
      </c>
      <c r="U6" s="185">
        <f>IF(B6="","",Calcul!$AM10)</f>
        <v>0.30916274772257502</v>
      </c>
      <c r="V6" s="185">
        <f>IF(B6="","",Calcul!$AN10)</f>
        <v>0.77572563208501155</v>
      </c>
      <c r="W6" s="185">
        <f>IF(B6="","",Calcul!AS10)</f>
        <v>0.28437090636604484</v>
      </c>
      <c r="X6" s="185">
        <f>IF(B6="","",Calcul!AT10)</f>
        <v>0.80051747344154167</v>
      </c>
    </row>
    <row r="7" spans="1:24" ht="14">
      <c r="A7" s="228"/>
      <c r="B7" s="198">
        <f>IF(OR(B6="",$B5+2&gt;EOMONTH($B$5,0)),"",B6+1)</f>
        <v>44199</v>
      </c>
      <c r="C7" s="199" t="str">
        <f>IF(B7="","",Calcul!AV11)</f>
        <v>Dimanche</v>
      </c>
      <c r="D7" s="93">
        <f>IF(B7="","",Calcul!G11)</f>
        <v>3</v>
      </c>
      <c r="E7" s="213">
        <f>IF(B7="","",Calcul!$L11)</f>
        <v>4.4710199132723218</v>
      </c>
      <c r="F7" s="189" t="str">
        <f>IF(B7="","",Calcul!$M11)</f>
        <v>+</v>
      </c>
      <c r="G7" s="191">
        <f>IF(B7="","",Calcul!$N11)</f>
        <v>0.18629249638634673</v>
      </c>
      <c r="H7" s="183">
        <f>IF(B7="","",Calcul!$O11)</f>
        <v>-22.809850166410502</v>
      </c>
      <c r="I7" s="197" t="str">
        <f>IF(B7="","",Calcul!AW11)</f>
        <v>H</v>
      </c>
      <c r="J7" s="201">
        <f>IF(B7="","",Calcul!$P11)</f>
        <v>0.54276536876693304</v>
      </c>
      <c r="K7" s="183">
        <f>IF(B7="","",Calcul!$Q11)</f>
        <v>22.008010944700612</v>
      </c>
      <c r="L7" s="201">
        <f>IF(B7="","",IFERROR(Calcul!$Y11,"-"))</f>
        <v>0.35833333333333334</v>
      </c>
      <c r="M7" s="201">
        <f>IF(B7="","",IFERROR(Calcul!$Z11,"-"))</f>
        <v>0.7270833333333333</v>
      </c>
      <c r="N7" s="183">
        <f>IF(B7="","",IFERROR(Calcul!$AA11,"-"))</f>
        <v>57.630830956980439</v>
      </c>
      <c r="O7" s="183">
        <f>IF(B7="","",IFERROR(Calcul!$AB11,"&lt; 0°"))</f>
        <v>39.68820368459663</v>
      </c>
      <c r="P7" s="304">
        <f>IF(B7="","",IFERROR(Calcul!$T11,"-"))</f>
        <v>0.36870873445825952</v>
      </c>
      <c r="Q7" s="181" t="str">
        <f>IF(B7="","",IFERROR(Calcul!AY11,"-"))</f>
        <v>+</v>
      </c>
      <c r="R7" s="306">
        <f>IF(B7="","",IFERROR(Calcul!AZ11,"-"))</f>
        <v>6.7640692143922099E-4</v>
      </c>
      <c r="S7" s="185">
        <f>IF(B7="","",Calcul!$AG11)</f>
        <v>0.33489722811877892</v>
      </c>
      <c r="T7" s="185">
        <f>IF(B7="","",Calcul!$AH11)</f>
        <v>0.750633509415087</v>
      </c>
      <c r="U7" s="185">
        <f>IF(B7="","",Calcul!$AM11)</f>
        <v>0.30920579451102492</v>
      </c>
      <c r="V7" s="185">
        <f>IF(B7="","",Calcul!$AN11)</f>
        <v>0.77632494302284094</v>
      </c>
      <c r="W7" s="185">
        <f>IF(B7="","",Calcul!AS11)</f>
        <v>0.284432381883858</v>
      </c>
      <c r="X7" s="185">
        <f>IF(B7="","",Calcul!AT11)</f>
        <v>0.80109835565000787</v>
      </c>
    </row>
    <row r="8" spans="1:24" ht="14">
      <c r="A8" s="228"/>
      <c r="B8" s="198">
        <f t="shared" ref="B8:B34" si="0">IF(OR(B7="",$B6+2&gt;EOMONTH($B$5,0)),"",B7+1)</f>
        <v>44200</v>
      </c>
      <c r="C8" s="199" t="str">
        <f>IF(B8="","",Calcul!AV12)</f>
        <v>Lundi</v>
      </c>
      <c r="D8" s="93">
        <f>IF(B8="","",Calcul!G12)</f>
        <v>4</v>
      </c>
      <c r="E8" s="213">
        <f>IF(B8="","",Calcul!$L12)</f>
        <v>4.9272210141186878</v>
      </c>
      <c r="F8" s="189" t="str">
        <f>IF(B8="","",Calcul!$M12)</f>
        <v>+</v>
      </c>
      <c r="G8" s="191">
        <f>IF(B8="","",Calcul!$N12)</f>
        <v>0.20530087558827867</v>
      </c>
      <c r="H8" s="183">
        <f>IF(B8="","",Calcul!$O12)</f>
        <v>-22.707473307010076</v>
      </c>
      <c r="I8" s="197" t="str">
        <f>IF(B8="","",Calcul!AW12)</f>
        <v>H</v>
      </c>
      <c r="J8" s="201">
        <f>IF(B8="","",Calcul!$P12)</f>
        <v>0.5430821750869651</v>
      </c>
      <c r="K8" s="183">
        <f>IF(B8="","",Calcul!$Q12)</f>
        <v>22.110387804101038</v>
      </c>
      <c r="L8" s="201">
        <f>IF(B8="","",IFERROR(Calcul!$Y12,"-"))</f>
        <v>0.35833333333333334</v>
      </c>
      <c r="M8" s="201">
        <f>IF(B8="","",IFERROR(Calcul!$Z12,"-"))</f>
        <v>0.72777777777777775</v>
      </c>
      <c r="N8" s="183">
        <f>IF(B8="","",IFERROR(Calcul!$AA12,"-"))</f>
        <v>57.789269375206821</v>
      </c>
      <c r="O8" s="183">
        <f>IF(B8="","",IFERROR(Calcul!$AB12,"&lt; 0°"))</f>
        <v>39.739909452089321</v>
      </c>
      <c r="P8" s="304">
        <f>IF(B8="","",IFERROR(Calcul!$T12,"-"))</f>
        <v>0.36943728575877216</v>
      </c>
      <c r="Q8" s="181" t="str">
        <f>IF(B8="","",IFERROR(Calcul!AY12,"-"))</f>
        <v>+</v>
      </c>
      <c r="R8" s="306">
        <f>IF(B8="","",IFERROR(Calcul!AZ12,"-"))</f>
        <v>7.285513005126365E-4</v>
      </c>
      <c r="S8" s="185">
        <f>IF(B8="","",Calcul!$AG12)</f>
        <v>0.33488538534616724</v>
      </c>
      <c r="T8" s="185">
        <f>IF(B8="","",Calcul!$AH12)</f>
        <v>0.75127896482776302</v>
      </c>
      <c r="U8" s="185">
        <f>IF(B8="","",Calcul!$AM12)</f>
        <v>0.30922264697680613</v>
      </c>
      <c r="V8" s="185">
        <f>IF(B8="","",Calcul!$AN12)</f>
        <v>0.77694170319712408</v>
      </c>
      <c r="W8" s="185">
        <f>IF(B8="","",Calcul!AS12)</f>
        <v>0.28446894541924533</v>
      </c>
      <c r="X8" s="185">
        <f>IF(B8="","",Calcul!AT12)</f>
        <v>0.80169540475468493</v>
      </c>
    </row>
    <row r="9" spans="1:24" ht="14">
      <c r="A9" s="228"/>
      <c r="B9" s="198">
        <f t="shared" si="0"/>
        <v>44201</v>
      </c>
      <c r="C9" s="199" t="str">
        <f>IF(B9="","",Calcul!AV13)</f>
        <v>Mardi</v>
      </c>
      <c r="D9" s="93">
        <f>IF(B9="","",Calcul!G13)</f>
        <v>5</v>
      </c>
      <c r="E9" s="213">
        <f>IF(B9="","",Calcul!$L13)</f>
        <v>5.3766392203822688</v>
      </c>
      <c r="F9" s="189" t="str">
        <f>IF(B9="","",Calcul!$M13)</f>
        <v>+</v>
      </c>
      <c r="G9" s="191">
        <f>IF(B9="","",Calcul!$N13)</f>
        <v>0.22402663418259453</v>
      </c>
      <c r="H9" s="183">
        <f>IF(B9="","",Calcul!$O13)</f>
        <v>-22.597593266065726</v>
      </c>
      <c r="I9" s="197" t="str">
        <f>IF(B9="","",Calcul!AW13)</f>
        <v>H</v>
      </c>
      <c r="J9" s="201">
        <f>IF(B9="","",Calcul!$P13)</f>
        <v>0.5433942710635371</v>
      </c>
      <c r="K9" s="183">
        <f>IF(B9="","",Calcul!$Q13)</f>
        <v>22.220267845045388</v>
      </c>
      <c r="L9" s="201">
        <f>IF(B9="","",IFERROR(Calcul!$Y13,"-"))</f>
        <v>0.35833333333333334</v>
      </c>
      <c r="M9" s="201">
        <f>IF(B9="","",IFERROR(Calcul!$Z13,"-"))</f>
        <v>0.7284722222222223</v>
      </c>
      <c r="N9" s="183">
        <f>IF(B9="","",IFERROR(Calcul!$AA13,"-"))</f>
        <v>57.959144702909867</v>
      </c>
      <c r="O9" s="183">
        <f>IF(B9="","",IFERROR(Calcul!$AB13,"&lt; 0°"))</f>
        <v>39.795012222279013</v>
      </c>
      <c r="P9" s="304">
        <f>IF(B9="","",IFERROR(Calcul!$T13,"-"))</f>
        <v>0.37021724496323144</v>
      </c>
      <c r="Q9" s="181" t="str">
        <f>IF(B9="","",IFERROR(Calcul!AY13,"-"))</f>
        <v>+</v>
      </c>
      <c r="R9" s="306">
        <f>IF(B9="","",IFERROR(Calcul!AZ13,"-"))</f>
        <v>7.7995920445927958E-4</v>
      </c>
      <c r="S9" s="185">
        <f>IF(B9="","",Calcul!$AG13)</f>
        <v>0.33484539989902445</v>
      </c>
      <c r="T9" s="185">
        <f>IF(B9="","",Calcul!$AH13)</f>
        <v>0.7519431422280497</v>
      </c>
      <c r="U9" s="185">
        <f>IF(B9="","",Calcul!$AM13)</f>
        <v>0.30921318636938216</v>
      </c>
      <c r="V9" s="185">
        <f>IF(B9="","",Calcul!$AN13)</f>
        <v>0.77757535575769199</v>
      </c>
      <c r="W9" s="185">
        <f>IF(B9="","",Calcul!AS13)</f>
        <v>0.28448042694929015</v>
      </c>
      <c r="X9" s="185">
        <f>IF(B9="","",Calcul!AT13)</f>
        <v>0.80230811517778411</v>
      </c>
    </row>
    <row r="10" spans="1:24" ht="14">
      <c r="A10" s="228"/>
      <c r="B10" s="198">
        <f t="shared" si="0"/>
        <v>44202</v>
      </c>
      <c r="C10" s="199" t="str">
        <f>IF(B10="","",Calcul!AV14)</f>
        <v>Mercredi</v>
      </c>
      <c r="D10" s="93">
        <f>IF(B10="","",Calcul!G14)</f>
        <v>6</v>
      </c>
      <c r="E10" s="213">
        <f>IF(B10="","",Calcul!$L14)</f>
        <v>5.818800320984912</v>
      </c>
      <c r="F10" s="189" t="str">
        <f>IF(B10="","",Calcul!$M14)</f>
        <v>+</v>
      </c>
      <c r="G10" s="191">
        <f>IF(B10="","",Calcul!$N14)</f>
        <v>0.24245001337437133</v>
      </c>
      <c r="H10" s="183">
        <f>IF(B10="","",Calcul!$O14)</f>
        <v>-22.480263832653435</v>
      </c>
      <c r="I10" s="197" t="str">
        <f>IF(B10="","",Calcul!AW14)</f>
        <v>H</v>
      </c>
      <c r="J10" s="201">
        <f>IF(B10="","",Calcul!$P14)</f>
        <v>0.54370132738340005</v>
      </c>
      <c r="K10" s="183">
        <f>IF(B10="","",Calcul!$Q14)</f>
        <v>22.337597278457679</v>
      </c>
      <c r="L10" s="201">
        <f>IF(B10="","",IFERROR(Calcul!$Y14,"-"))</f>
        <v>0.35833333333333334</v>
      </c>
      <c r="M10" s="201">
        <f>IF(B10="","",IFERROR(Calcul!$Z14,"-"))</f>
        <v>0.72916666666666663</v>
      </c>
      <c r="N10" s="183">
        <f>IF(B10="","",IFERROR(Calcul!$AA14,"-"))</f>
        <v>58.140338870446328</v>
      </c>
      <c r="O10" s="183">
        <f>IF(B10="","",IFERROR(Calcul!$AB14,"&lt; 0°"))</f>
        <v>39.853405041452604</v>
      </c>
      <c r="P10" s="304">
        <f>IF(B10="","",IFERROR(Calcul!$T14,"-"))</f>
        <v>0.37104783223034615</v>
      </c>
      <c r="Q10" s="181" t="str">
        <f>IF(B10="","",IFERROR(Calcul!AY14,"-"))</f>
        <v>+</v>
      </c>
      <c r="R10" s="306">
        <f>IF(B10="","",IFERROR(Calcul!AZ14,"-"))</f>
        <v>8.3058726711471298E-4</v>
      </c>
      <c r="S10" s="185">
        <f>IF(B10="","",Calcul!$AG14)</f>
        <v>0.33477724575729145</v>
      </c>
      <c r="T10" s="185">
        <f>IF(B10="","",Calcul!$AH14)</f>
        <v>0.75262540900950858</v>
      </c>
      <c r="U10" s="185">
        <f>IF(B10="","",Calcul!$AM14)</f>
        <v>0.30917731606829629</v>
      </c>
      <c r="V10" s="185">
        <f>IF(B10="","",Calcul!$AN14)</f>
        <v>0.77822533869850385</v>
      </c>
      <c r="W10" s="185">
        <f>IF(B10="","",Calcul!AS14)</f>
        <v>0.28446667556379385</v>
      </c>
      <c r="X10" s="185">
        <f>IF(B10="","",Calcul!AT14)</f>
        <v>0.8029359792030063</v>
      </c>
    </row>
    <row r="11" spans="1:24" ht="14">
      <c r="A11" s="228"/>
      <c r="B11" s="198">
        <f t="shared" si="0"/>
        <v>44203</v>
      </c>
      <c r="C11" s="199" t="str">
        <f>IF(B11="","",Calcul!AV15)</f>
        <v>Jeudi</v>
      </c>
      <c r="D11" s="93">
        <f>IF(B11="","",Calcul!G15)</f>
        <v>7</v>
      </c>
      <c r="E11" s="213">
        <f>IF(B11="","",Calcul!$L15)</f>
        <v>6.2532430819424487</v>
      </c>
      <c r="F11" s="189" t="str">
        <f>IF(B11="","",Calcul!$M15)</f>
        <v>+</v>
      </c>
      <c r="G11" s="191">
        <f>IF(B11="","",Calcul!$N15)</f>
        <v>0.26055179508093534</v>
      </c>
      <c r="H11" s="183">
        <f>IF(B11="","",Calcul!$O15)</f>
        <v>-22.355542339780584</v>
      </c>
      <c r="I11" s="197" t="str">
        <f>IF(B11="","",Calcul!AW15)</f>
        <v>H</v>
      </c>
      <c r="J11" s="201">
        <f>IF(B11="","",Calcul!$P15)</f>
        <v>0.54400302374517617</v>
      </c>
      <c r="K11" s="183">
        <f>IF(B11="","",Calcul!$Q15)</f>
        <v>22.46231877133053</v>
      </c>
      <c r="L11" s="201">
        <f>IF(B11="","",IFERROR(Calcul!$Y15,"-"))</f>
        <v>0.35833333333333334</v>
      </c>
      <c r="M11" s="201">
        <f>IF(B11="","",IFERROR(Calcul!$Z15,"-"))</f>
        <v>0.72986111111111107</v>
      </c>
      <c r="N11" s="183">
        <f>IF(B11="","",IFERROR(Calcul!$AA15,"-"))</f>
        <v>58.332727020290569</v>
      </c>
      <c r="O11" s="183">
        <f>IF(B11="","",IFERROR(Calcul!$AB15,"&lt; 0°"))</f>
        <v>39.914975582465715</v>
      </c>
      <c r="P11" s="304">
        <f>IF(B11="","",IFERROR(Calcul!$T15,"-"))</f>
        <v>0.37192822711291401</v>
      </c>
      <c r="Q11" s="181" t="str">
        <f>IF(B11="","",IFERROR(Calcul!AY15,"-"))</f>
        <v>+</v>
      </c>
      <c r="R11" s="306">
        <f>IF(B11="","",IFERROR(Calcul!AZ15,"-"))</f>
        <v>8.8039488256785869E-4</v>
      </c>
      <c r="S11" s="185">
        <f>IF(B11="","",Calcul!$AG15)</f>
        <v>0.33468092229429897</v>
      </c>
      <c r="T11" s="185">
        <f>IF(B11="","",Calcul!$AH15)</f>
        <v>0.75332512519605321</v>
      </c>
      <c r="U11" s="185">
        <f>IF(B11="","",Calcul!$AM15)</f>
        <v>0.3091149613786609</v>
      </c>
      <c r="V11" s="185">
        <f>IF(B11="","",Calcul!$AN15)</f>
        <v>0.77889108611169122</v>
      </c>
      <c r="W11" s="185">
        <f>IF(B11="","",Calcul!AS15)</f>
        <v>0.28442755943996989</v>
      </c>
      <c r="X11" s="185">
        <f>IF(B11="","",Calcul!AT15)</f>
        <v>0.80357848805038223</v>
      </c>
    </row>
    <row r="12" spans="1:24" ht="14">
      <c r="A12" s="228"/>
      <c r="B12" s="198">
        <f t="shared" si="0"/>
        <v>44204</v>
      </c>
      <c r="C12" s="199" t="str">
        <f>IF(B12="","",Calcul!AV16)</f>
        <v>Vendredi</v>
      </c>
      <c r="D12" s="93">
        <f>IF(B12="","",Calcul!G16)</f>
        <v>8</v>
      </c>
      <c r="E12" s="213">
        <f>IF(B12="","",Calcul!$L16)</f>
        <v>6.6795199651984847</v>
      </c>
      <c r="F12" s="189" t="str">
        <f>IF(B12="","",Calcul!$M16)</f>
        <v>+</v>
      </c>
      <c r="G12" s="191">
        <f>IF(B12="","",Calcul!$N16)</f>
        <v>0.27831333188327018</v>
      </c>
      <c r="H12" s="183">
        <f>IF(B12="","",Calcul!$O16)</f>
        <v>-22.223489574370788</v>
      </c>
      <c r="I12" s="197" t="str">
        <f>IF(B12="","",Calcul!AW16)</f>
        <v>H</v>
      </c>
      <c r="J12" s="201">
        <f>IF(B12="","",Calcul!$P16)</f>
        <v>0.54429904935854834</v>
      </c>
      <c r="K12" s="183">
        <f>IF(B12="","",Calcul!$Q16)</f>
        <v>22.594371536740326</v>
      </c>
      <c r="L12" s="201">
        <f>IF(B12="","",IFERROR(Calcul!$Y16,"-"))</f>
        <v>0.3576388888888889</v>
      </c>
      <c r="M12" s="201">
        <f>IF(B12="","",IFERROR(Calcul!$Z16,"-"))</f>
        <v>0.73055555555555562</v>
      </c>
      <c r="N12" s="183">
        <f>IF(B12="","",IFERROR(Calcul!$AA16,"-"))</f>
        <v>58.536177845862582</v>
      </c>
      <c r="O12" s="183">
        <f>IF(B12="","",IFERROR(Calcul!$AB16,"&lt; 0°"))</f>
        <v>39.979606549427551</v>
      </c>
      <c r="P12" s="304">
        <f>IF(B12="","",IFERROR(Calcul!$T16,"-"))</f>
        <v>0.37285757140095543</v>
      </c>
      <c r="Q12" s="181" t="str">
        <f>IF(B12="","",IFERROR(Calcul!AY16,"-"))</f>
        <v>+</v>
      </c>
      <c r="R12" s="306">
        <f>IF(B12="","",IFERROR(Calcul!AZ16,"-"))</f>
        <v>9.2934428804142266E-4</v>
      </c>
      <c r="S12" s="185">
        <f>IF(B12="","",Calcul!$AG16)</f>
        <v>0.33455645374279613</v>
      </c>
      <c r="T12" s="185">
        <f>IF(B12="","",Calcul!$AH16)</f>
        <v>0.75404164497430048</v>
      </c>
      <c r="U12" s="185">
        <f>IF(B12="","",Calcul!$AM16)</f>
        <v>0.309026069273795</v>
      </c>
      <c r="V12" s="185">
        <f>IF(B12="","",Calcul!$AN16)</f>
        <v>0.77957202944330162</v>
      </c>
      <c r="W12" s="185">
        <f>IF(B12="","",Calcul!AS16)</f>
        <v>0.28436296576976167</v>
      </c>
      <c r="X12" s="185">
        <f>IF(B12="","",Calcul!AT16)</f>
        <v>0.80423513294733484</v>
      </c>
    </row>
    <row r="13" spans="1:24" ht="14">
      <c r="A13" s="228"/>
      <c r="B13" s="198">
        <f t="shared" si="0"/>
        <v>44205</v>
      </c>
      <c r="C13" s="199" t="str">
        <f>IF(B13="","",Calcul!AV17)</f>
        <v>Samedi</v>
      </c>
      <c r="D13" s="93">
        <f>IF(B13="","",Calcul!G17)</f>
        <v>9</v>
      </c>
      <c r="E13" s="213">
        <f>IF(B13="","",Calcul!$L17)</f>
        <v>7.0971978088412824</v>
      </c>
      <c r="F13" s="189" t="str">
        <f>IF(B13="","",Calcul!$M17)</f>
        <v>+</v>
      </c>
      <c r="G13" s="191">
        <f>IF(B13="","",Calcul!$N17)</f>
        <v>0.29571657536838675</v>
      </c>
      <c r="H13" s="183">
        <f>IF(B13="","",Calcul!$O17)</f>
        <v>-22.084169683093148</v>
      </c>
      <c r="I13" s="197" t="str">
        <f>IF(B13="","",Calcul!AW17)</f>
        <v>H</v>
      </c>
      <c r="J13" s="201">
        <f>IF(B13="","",Calcul!$P17)</f>
        <v>0.54458910341663358</v>
      </c>
      <c r="K13" s="183">
        <f>IF(B13="","",Calcul!$Q17)</f>
        <v>22.733691428017966</v>
      </c>
      <c r="L13" s="201">
        <f>IF(B13="","",IFERROR(Calcul!$Y17,"-"))</f>
        <v>0.3576388888888889</v>
      </c>
      <c r="M13" s="201">
        <f>IF(B13="","",IFERROR(Calcul!$Z17,"-"))</f>
        <v>0.73125000000000007</v>
      </c>
      <c r="N13" s="183">
        <f>IF(B13="","",IFERROR(Calcul!$AA17,"-"))</f>
        <v>58.750553939374882</v>
      </c>
      <c r="O13" s="183">
        <f>IF(B13="","",IFERROR(Calcul!$AB17,"&lt; 0°"))</f>
        <v>40.047176090901665</v>
      </c>
      <c r="P13" s="304">
        <f>IF(B13="","",IFERROR(Calcul!$T17,"-"))</f>
        <v>0.37383497202879096</v>
      </c>
      <c r="Q13" s="181" t="str">
        <f>IF(B13="","",IFERROR(Calcul!AY17,"-"))</f>
        <v>+</v>
      </c>
      <c r="R13" s="306">
        <f>IF(B13="","",IFERROR(Calcul!AZ17,"-"))</f>
        <v>9.7740062783552295E-4</v>
      </c>
      <c r="S13" s="185">
        <f>IF(B13="","",Calcul!$AG17)</f>
        <v>0.33440388860630871</v>
      </c>
      <c r="T13" s="185">
        <f>IF(B13="","",Calcul!$AH17)</f>
        <v>0.75477431822695873</v>
      </c>
      <c r="U13" s="185">
        <f>IF(B13="","",Calcul!$AM17)</f>
        <v>0.3089106080881871</v>
      </c>
      <c r="V13" s="185">
        <f>IF(B13="","",Calcul!$AN17)</f>
        <v>0.78026759874508012</v>
      </c>
      <c r="W13" s="185">
        <f>IF(B13="","",Calcul!AS17)</f>
        <v>0.28427280064172672</v>
      </c>
      <c r="X13" s="185">
        <f>IF(B13="","",Calcul!AT17)</f>
        <v>0.80490540619154061</v>
      </c>
    </row>
    <row r="14" spans="1:24" ht="14">
      <c r="A14" s="228"/>
      <c r="B14" s="198">
        <f t="shared" si="0"/>
        <v>44206</v>
      </c>
      <c r="C14" s="199" t="str">
        <f>IF(B14="","",Calcul!AV18)</f>
        <v>Dimanche</v>
      </c>
      <c r="D14" s="93">
        <f>IF(B14="","",Calcul!G18)</f>
        <v>10</v>
      </c>
      <c r="E14" s="213">
        <f>IF(B14="","",Calcul!$L18)</f>
        <v>7.5058584670796771</v>
      </c>
      <c r="F14" s="189" t="str">
        <f>IF(B14="","",Calcul!$M18)</f>
        <v>+</v>
      </c>
      <c r="G14" s="191">
        <f>IF(B14="","",Calcul!$N18)</f>
        <v>0.31274410279498654</v>
      </c>
      <c r="H14" s="183">
        <f>IF(B14="","",Calcul!$O18)</f>
        <v>-21.937650074411497</v>
      </c>
      <c r="I14" s="197" t="str">
        <f>IF(B14="","",Calcul!AW18)</f>
        <v>H</v>
      </c>
      <c r="J14" s="201">
        <f>IF(B14="","",Calcul!$P18)</f>
        <v>0.5448728955404103</v>
      </c>
      <c r="K14" s="183">
        <f>IF(B14="","",Calcul!$Q18)</f>
        <v>22.880211036699617</v>
      </c>
      <c r="L14" s="201">
        <f>IF(B14="","",IFERROR(Calcul!$Y18,"-"))</f>
        <v>0.3576388888888889</v>
      </c>
      <c r="M14" s="201">
        <f>IF(B14="","",IFERROR(Calcul!$Z18,"-"))</f>
        <v>0.73263888888888884</v>
      </c>
      <c r="N14" s="183">
        <f>IF(B14="","",IFERROR(Calcul!$AA18,"-"))</f>
        <v>58.975712146617568</v>
      </c>
      <c r="O14" s="183">
        <f>IF(B14="","",IFERROR(Calcul!$AB18,"&lt; 0°"))</f>
        <v>40.117558218913942</v>
      </c>
      <c r="P14" s="304">
        <f>IF(B14="","",IFERROR(Calcul!$T18,"-"))</f>
        <v>0.37485950402735319</v>
      </c>
      <c r="Q14" s="181" t="str">
        <f>IF(B14="","",IFERROR(Calcul!AY18,"-"))</f>
        <v>+</v>
      </c>
      <c r="R14" s="306">
        <f>IF(B14="","",IFERROR(Calcul!AZ18,"-"))</f>
        <v>1.0245319985622281E-3</v>
      </c>
      <c r="S14" s="185">
        <f>IF(B14="","",Calcul!$AG18)</f>
        <v>0.3342232990210845</v>
      </c>
      <c r="T14" s="185">
        <f>IF(B14="","",Calcul!$AH18)</f>
        <v>0.75552249205973609</v>
      </c>
      <c r="U14" s="185">
        <f>IF(B14="","",Calcul!$AM18)</f>
        <v>0.30876856716409401</v>
      </c>
      <c r="V14" s="185">
        <f>IF(B14="","",Calcul!$AN18)</f>
        <v>0.78097722391672664</v>
      </c>
      <c r="W14" s="185">
        <f>IF(B14="","",Calcul!AS18)</f>
        <v>0.28415698887956847</v>
      </c>
      <c r="X14" s="185">
        <f>IF(B14="","",Calcul!AT18)</f>
        <v>0.80558880220125217</v>
      </c>
    </row>
    <row r="15" spans="1:24" ht="14">
      <c r="A15" s="228"/>
      <c r="B15" s="198">
        <f t="shared" si="0"/>
        <v>44207</v>
      </c>
      <c r="C15" s="199" t="str">
        <f>IF(B15="","",Calcul!AV19)</f>
        <v>Lundi</v>
      </c>
      <c r="D15" s="93">
        <f>IF(B15="","",Calcul!G19)</f>
        <v>11</v>
      </c>
      <c r="E15" s="213">
        <f>IF(B15="","",Calcul!$L19)</f>
        <v>7.9050994085254498</v>
      </c>
      <c r="F15" s="189" t="str">
        <f>IF(B15="","",Calcul!$M19)</f>
        <v>+</v>
      </c>
      <c r="G15" s="191">
        <f>IF(B15="","",Calcul!$N19)</f>
        <v>0.32937914202189372</v>
      </c>
      <c r="H15" s="183">
        <f>IF(B15="","",Calcul!$O19)</f>
        <v>-21.78400131723561</v>
      </c>
      <c r="I15" s="197" t="str">
        <f>IF(B15="","",Calcul!AW19)</f>
        <v>H</v>
      </c>
      <c r="J15" s="201">
        <f>IF(B15="","",Calcul!$P19)</f>
        <v>0.54515014619419211</v>
      </c>
      <c r="K15" s="183">
        <f>IF(B15="","",Calcul!$Q19)</f>
        <v>23.033859793875504</v>
      </c>
      <c r="L15" s="201">
        <f>IF(B15="","",IFERROR(Calcul!$Y19,"-"))</f>
        <v>0.35694444444444445</v>
      </c>
      <c r="M15" s="201">
        <f>IF(B15="","",IFERROR(Calcul!$Z19,"-"))</f>
        <v>0.73333333333333339</v>
      </c>
      <c r="N15" s="183">
        <f>IF(B15="","",IFERROR(Calcul!$AA19,"-"))</f>
        <v>59.211503926643154</v>
      </c>
      <c r="O15" s="183">
        <f>IF(B15="","",IFERROR(Calcul!$AB19,"&lt; 0°"))</f>
        <v>40.190623231127965</v>
      </c>
      <c r="P15" s="304">
        <f>IF(B15="","",IFERROR(Calcul!$T19,"-"))</f>
        <v>0.37593021350345984</v>
      </c>
      <c r="Q15" s="181" t="str">
        <f>IF(B15="","",IFERROR(Calcul!AY19,"-"))</f>
        <v>+</v>
      </c>
      <c r="R15" s="306">
        <f>IF(B15="","",IFERROR(Calcul!AZ19,"-"))</f>
        <v>1.0707094761066571E-3</v>
      </c>
      <c r="S15" s="185">
        <f>IF(B15="","",Calcul!$AG19)</f>
        <v>0.33401478007392127</v>
      </c>
      <c r="T15" s="185">
        <f>IF(B15="","",Calcul!$AH19)</f>
        <v>0.75628551231446284</v>
      </c>
      <c r="U15" s="185">
        <f>IF(B15="","",Calcul!$AM19)</f>
        <v>0.30859995645517158</v>
      </c>
      <c r="V15" s="185">
        <f>IF(B15="","",Calcul!$AN19)</f>
        <v>0.78170033593321253</v>
      </c>
      <c r="W15" s="185">
        <f>IF(B15="","",Calcul!AS19)</f>
        <v>0.28401547383950737</v>
      </c>
      <c r="X15" s="185">
        <f>IF(B15="","",Calcul!AT19)</f>
        <v>0.80628481854887679</v>
      </c>
    </row>
    <row r="16" spans="1:24" ht="14">
      <c r="A16" s="228"/>
      <c r="B16" s="198">
        <f t="shared" si="0"/>
        <v>44208</v>
      </c>
      <c r="C16" s="199" t="str">
        <f>IF(B16="","",Calcul!AV20)</f>
        <v>Mardi</v>
      </c>
      <c r="D16" s="93">
        <f>IF(B16="","",Calcul!G20)</f>
        <v>12</v>
      </c>
      <c r="E16" s="213">
        <f>IF(B16="","",Calcul!$L20)</f>
        <v>8.2945342715040553</v>
      </c>
      <c r="F16" s="189" t="str">
        <f>IF(B16="","",Calcul!$M20)</f>
        <v>+</v>
      </c>
      <c r="G16" s="191">
        <f>IF(B16="","",Calcul!$N20)</f>
        <v>0.34560559464600232</v>
      </c>
      <c r="H16" s="183">
        <f>IF(B16="","",Calcul!$O20)</f>
        <v>-21.623297036560913</v>
      </c>
      <c r="I16" s="197" t="str">
        <f>IF(B16="","",Calcul!AW20)</f>
        <v>H</v>
      </c>
      <c r="J16" s="201">
        <f>IF(B16="","",Calcul!$P20)</f>
        <v>0.54542058707126062</v>
      </c>
      <c r="K16" s="183">
        <f>IF(B16="","",Calcul!$Q20)</f>
        <v>23.1945640745502</v>
      </c>
      <c r="L16" s="201">
        <f>IF(B16="","",IFERROR(Calcul!$Y20,"-"))</f>
        <v>0.35694444444444445</v>
      </c>
      <c r="M16" s="201">
        <f>IF(B16="","",IFERROR(Calcul!$Z20,"-"))</f>
        <v>0.73402777777777783</v>
      </c>
      <c r="N16" s="183">
        <f>IF(B16="","",IFERROR(Calcul!$AA20,"-"))</f>
        <v>59.457775714371095</v>
      </c>
      <c r="O16" s="183">
        <f>IF(B16="","",IFERROR(Calcul!$AB20,"&lt; 0°"))</f>
        <v>40.266238133641266</v>
      </c>
      <c r="P16" s="304">
        <f>IF(B16="","",IFERROR(Calcul!$T20,"-"))</f>
        <v>0.37704612062835685</v>
      </c>
      <c r="Q16" s="181" t="str">
        <f>IF(B16="","",IFERROR(Calcul!AY20,"-"))</f>
        <v>+</v>
      </c>
      <c r="R16" s="306">
        <f>IF(B16="","",IFERROR(Calcul!AZ20,"-"))</f>
        <v>1.1159071248970087E-3</v>
      </c>
      <c r="S16" s="185">
        <f>IF(B16="","",Calcul!$AG20)</f>
        <v>0.33377844908115434</v>
      </c>
      <c r="T16" s="185">
        <f>IF(B16="","",Calcul!$AH20)</f>
        <v>0.75706272506136674</v>
      </c>
      <c r="U16" s="185">
        <f>IF(B16="","",Calcul!$AM20)</f>
        <v>0.30840480609059678</v>
      </c>
      <c r="V16" s="185">
        <f>IF(B16="","",Calcul!$AN20)</f>
        <v>0.78243636805192418</v>
      </c>
      <c r="W16" s="185">
        <f>IF(B16="","",Calcul!AS20)</f>
        <v>0.28384821716877284</v>
      </c>
      <c r="X16" s="185">
        <f>IF(B16="","",Calcul!AT20)</f>
        <v>0.80699295697374829</v>
      </c>
    </row>
    <row r="17" spans="1:27" ht="14">
      <c r="A17" s="228"/>
      <c r="B17" s="198">
        <f t="shared" si="0"/>
        <v>44209</v>
      </c>
      <c r="C17" s="199" t="str">
        <f>IF(B17="","",Calcul!AV21)</f>
        <v>Mercredi</v>
      </c>
      <c r="D17" s="93">
        <f>IF(B17="","",Calcul!G21)</f>
        <v>13</v>
      </c>
      <c r="E17" s="213">
        <f>IF(B17="","",Calcul!$L21)</f>
        <v>8.6737933752960785</v>
      </c>
      <c r="F17" s="189" t="str">
        <f>IF(B17="","",Calcul!$M21)</f>
        <v>+</v>
      </c>
      <c r="G17" s="191">
        <f>IF(B17="","",Calcul!$N21)</f>
        <v>0.36140805730400327</v>
      </c>
      <c r="H17" s="183">
        <f>IF(B17="","",Calcul!$O21)</f>
        <v>-21.455613806484731</v>
      </c>
      <c r="I17" s="197" t="str">
        <f>IF(B17="","",Calcul!AW21)</f>
        <v>H</v>
      </c>
      <c r="J17" s="201">
        <f>IF(B17="","",Calcul!$P21)</f>
        <v>0.54568396144889386</v>
      </c>
      <c r="K17" s="183">
        <f>IF(B17="","",Calcul!$Q21)</f>
        <v>23.362247304626383</v>
      </c>
      <c r="L17" s="201">
        <f>IF(B17="","",IFERROR(Calcul!$Y21,"-"))</f>
        <v>0.35625000000000001</v>
      </c>
      <c r="M17" s="201">
        <f>IF(B17="","",IFERROR(Calcul!$Z21,"-"))</f>
        <v>0.73472222222222217</v>
      </c>
      <c r="N17" s="183">
        <f>IF(B17="","",IFERROR(Calcul!$AA21,"-"))</f>
        <v>59.714369284208054</v>
      </c>
      <c r="O17" s="183">
        <f>IF(B17="","",IFERROR(Calcul!$AB21,"&lt; 0°"))</f>
        <v>40.344267061970825</v>
      </c>
      <c r="P17" s="304">
        <f>IF(B17="","",IFERROR(Calcul!$T21,"-"))</f>
        <v>0.37820622261858633</v>
      </c>
      <c r="Q17" s="181" t="str">
        <f>IF(B17="","",IFERROR(Calcul!AY21,"-"))</f>
        <v>+</v>
      </c>
      <c r="R17" s="306">
        <f>IF(B17="","",IFERROR(Calcul!AZ21,"-"))</f>
        <v>1.1601019902294785E-3</v>
      </c>
      <c r="S17" s="185">
        <f>IF(B17="","",Calcul!$AG21)</f>
        <v>0.33351444483402209</v>
      </c>
      <c r="T17" s="185">
        <f>IF(B17="","",Calcul!$AH21)</f>
        <v>0.75785347806376568</v>
      </c>
      <c r="U17" s="185">
        <f>IF(B17="","",Calcul!$AM21)</f>
        <v>0.30818316590316136</v>
      </c>
      <c r="V17" s="185">
        <f>IF(B17="","",Calcul!$AN21)</f>
        <v>0.78318475699462642</v>
      </c>
      <c r="W17" s="185">
        <f>IF(B17="","",Calcul!AS21)</f>
        <v>0.28365519852756854</v>
      </c>
      <c r="X17" s="185">
        <f>IF(B17="","",Calcul!AT21)</f>
        <v>0.80771272437021924</v>
      </c>
      <c r="AA17" s="238"/>
    </row>
    <row r="18" spans="1:27" ht="14">
      <c r="A18" s="228"/>
      <c r="B18" s="198">
        <f t="shared" si="0"/>
        <v>44210</v>
      </c>
      <c r="C18" s="199" t="str">
        <f>IF(B18="","",Calcul!AV22)</f>
        <v>Jeudi</v>
      </c>
      <c r="D18" s="93">
        <f>IF(B18="","",Calcul!G22)</f>
        <v>14</v>
      </c>
      <c r="E18" s="213">
        <f>IF(B18="","",Calcul!$L22)</f>
        <v>9.0425241863939316</v>
      </c>
      <c r="F18" s="189" t="str">
        <f>IF(B18="","",Calcul!$M22)</f>
        <v>+</v>
      </c>
      <c r="G18" s="191">
        <f>IF(B18="","",Calcul!$N22)</f>
        <v>0.37677184109974715</v>
      </c>
      <c r="H18" s="183">
        <f>IF(B18="","",Calcul!$O22)</f>
        <v>-21.281031040987411</v>
      </c>
      <c r="I18" s="197" t="str">
        <f>IF(B18="","",Calcul!AW22)</f>
        <v>H</v>
      </c>
      <c r="J18" s="201">
        <f>IF(B18="","",Calcul!$P22)</f>
        <v>0.54594002451215629</v>
      </c>
      <c r="K18" s="183">
        <f>IF(B18="","",Calcul!$Q22)</f>
        <v>23.536830070123703</v>
      </c>
      <c r="L18" s="201">
        <f>IF(B18="","",IFERROR(Calcul!$Y22,"-"))</f>
        <v>0.35625000000000001</v>
      </c>
      <c r="M18" s="201">
        <f>IF(B18="","",IFERROR(Calcul!$Z22,"-"))</f>
        <v>0.73541666666666661</v>
      </c>
      <c r="N18" s="183">
        <f>IF(B18="","",IFERROR(Calcul!$AA22,"-"))</f>
        <v>59.981122112867418</v>
      </c>
      <c r="O18" s="183">
        <f>IF(B18="","",IFERROR(Calcul!$AB22,"&lt; 0°"))</f>
        <v>40.424571697929196</v>
      </c>
      <c r="P18" s="304">
        <f>IF(B18="","",IFERROR(Calcul!$T22,"-"))</f>
        <v>0.3794094966930936</v>
      </c>
      <c r="Q18" s="181" t="str">
        <f>IF(B18="","",IFERROR(Calcul!AY22,"-"))</f>
        <v>+</v>
      </c>
      <c r="R18" s="306">
        <f>IF(B18="","",IFERROR(Calcul!AZ22,"-"))</f>
        <v>1.2032740745072656E-3</v>
      </c>
      <c r="S18" s="185">
        <f>IF(B18="","",Calcul!$AG22)</f>
        <v>0.3332229268155214</v>
      </c>
      <c r="T18" s="185">
        <f>IF(B18="","",Calcul!$AH22)</f>
        <v>0.75865712220879133</v>
      </c>
      <c r="U18" s="185">
        <f>IF(B18="","",Calcul!$AM22)</f>
        <v>0.3079351049248224</v>
      </c>
      <c r="V18" s="185">
        <f>IF(B18="","",Calcul!$AN22)</f>
        <v>0.78394494409949023</v>
      </c>
      <c r="W18" s="185">
        <f>IF(B18="","",Calcul!AS22)</f>
        <v>0.2834364152769096</v>
      </c>
      <c r="X18" s="185">
        <f>IF(B18="","",Calcul!AT22)</f>
        <v>0.80844363374740302</v>
      </c>
    </row>
    <row r="19" spans="1:27" ht="14">
      <c r="A19" s="228"/>
      <c r="B19" s="198">
        <f t="shared" si="0"/>
        <v>44211</v>
      </c>
      <c r="C19" s="199" t="str">
        <f>IF(B19="","",Calcul!AV23)</f>
        <v>Vendredi</v>
      </c>
      <c r="D19" s="93">
        <f>IF(B19="","",Calcul!G23)</f>
        <v>15</v>
      </c>
      <c r="E19" s="213">
        <f>IF(B19="","",Calcul!$L23)</f>
        <v>9.4003917390437639</v>
      </c>
      <c r="F19" s="189" t="str">
        <f>IF(B19="","",Calcul!$M23)</f>
        <v>+</v>
      </c>
      <c r="G19" s="191">
        <f>IF(B19="","",Calcul!$N23)</f>
        <v>0.39168298912682348</v>
      </c>
      <c r="H19" s="183">
        <f>IF(B19="","",Calcul!$O23)</f>
        <v>-21.09963088286343</v>
      </c>
      <c r="I19" s="197" t="str">
        <f>IF(B19="","",Calcul!AW23)</f>
        <v>H</v>
      </c>
      <c r="J19" s="201">
        <f>IF(B19="","",Calcul!$P23)</f>
        <v>0.54618854364594094</v>
      </c>
      <c r="K19" s="183">
        <f>IF(B19="","",Calcul!$Q23)</f>
        <v>23.718230228247684</v>
      </c>
      <c r="L19" s="201">
        <f>IF(B19="","",IFERROR(Calcul!$Y23,"-"))</f>
        <v>0.35555555555555557</v>
      </c>
      <c r="M19" s="201">
        <f>IF(B19="","",IFERROR(Calcul!$Z23,"-"))</f>
        <v>0.7368055555555556</v>
      </c>
      <c r="N19" s="183">
        <f>IF(B19="","",IFERROR(Calcul!$AA23,"-"))</f>
        <v>60.257867739674637</v>
      </c>
      <c r="O19" s="183">
        <f>IF(B19="","",IFERROR(Calcul!$AB23,"&lt; 0°"))</f>
        <v>40.507011680243039</v>
      </c>
      <c r="P19" s="304">
        <f>IF(B19="","",IFERROR(Calcul!$T23,"-"))</f>
        <v>0.38065490299147142</v>
      </c>
      <c r="Q19" s="181" t="str">
        <f>IF(B19="","",IFERROR(Calcul!AY23,"-"))</f>
        <v>+</v>
      </c>
      <c r="R19" s="306">
        <f>IF(B19="","",IFERROR(Calcul!AZ23,"-"))</f>
        <v>1.2454062983778269E-3</v>
      </c>
      <c r="S19" s="185">
        <f>IF(B19="","",Calcul!$AG23)</f>
        <v>0.33290407439371938</v>
      </c>
      <c r="T19" s="185">
        <f>IF(B19="","",Calcul!$AH23)</f>
        <v>0.75947301289816238</v>
      </c>
      <c r="U19" s="185">
        <f>IF(B19="","",Calcul!$AM23)</f>
        <v>0.30766071085315849</v>
      </c>
      <c r="V19" s="185">
        <f>IF(B19="","",Calcul!$AN23)</f>
        <v>0.78471637643872327</v>
      </c>
      <c r="W19" s="185">
        <f>IF(B19="","",Calcul!AS23)</f>
        <v>0.28319188213476021</v>
      </c>
      <c r="X19" s="185">
        <f>IF(B19="","",Calcul!AT23)</f>
        <v>0.80918520515712145</v>
      </c>
    </row>
    <row r="20" spans="1:27" ht="14">
      <c r="A20" s="228"/>
      <c r="B20" s="198">
        <f t="shared" si="0"/>
        <v>44212</v>
      </c>
      <c r="C20" s="199" t="str">
        <f>IF(B20="","",Calcul!AV24)</f>
        <v>Samedi</v>
      </c>
      <c r="D20" s="93">
        <f>IF(B20="","",Calcul!G24)</f>
        <v>16</v>
      </c>
      <c r="E20" s="213">
        <f>IF(B20="","",Calcul!$L24)</f>
        <v>9.7470790095297346</v>
      </c>
      <c r="F20" s="189" t="str">
        <f>IF(B20="","",Calcul!$M24)</f>
        <v>+</v>
      </c>
      <c r="G20" s="191">
        <f>IF(B20="","",Calcul!$N24)</f>
        <v>0.40612829206373896</v>
      </c>
      <c r="H20" s="183">
        <f>IF(B20="","",Calcul!$O24)</f>
        <v>-20.911498091182864</v>
      </c>
      <c r="I20" s="197" t="str">
        <f>IF(B20="","",Calcul!AW24)</f>
        <v>H</v>
      </c>
      <c r="J20" s="201">
        <f>IF(B20="","",Calcul!$P24)</f>
        <v>0.54642929869488954</v>
      </c>
      <c r="K20" s="183">
        <f>IF(B20="","",Calcul!$Q24)</f>
        <v>23.90636301992825</v>
      </c>
      <c r="L20" s="201">
        <f>IF(B20="","",IFERROR(Calcul!$Y24,"-"))</f>
        <v>0.35555555555555557</v>
      </c>
      <c r="M20" s="201">
        <f>IF(B20="","",IFERROR(Calcul!$Z24,"-"))</f>
        <v>0.73749999999999993</v>
      </c>
      <c r="N20" s="183">
        <f>IF(B20="","",IFERROR(Calcul!$AA24,"-"))</f>
        <v>60.544436122754874</v>
      </c>
      <c r="O20" s="183">
        <f>IF(B20="","",IFERROR(Calcul!$AB24,"&lt; 0°"))</f>
        <v>40.591445006927351</v>
      </c>
      <c r="P20" s="304">
        <f>IF(B20="","",IFERROR(Calcul!$T24,"-"))</f>
        <v>0.3819413874393125</v>
      </c>
      <c r="Q20" s="181" t="str">
        <f>IF(B20="","",IFERROR(Calcul!AY24,"-"))</f>
        <v>+</v>
      </c>
      <c r="R20" s="306">
        <f>IF(B20="","",IFERROR(Calcul!AZ24,"-"))</f>
        <v>1.2864844478410742E-3</v>
      </c>
      <c r="S20" s="185">
        <f>IF(B20="","",Calcul!$AG24)</f>
        <v>0.33255808599631226</v>
      </c>
      <c r="T20" s="185">
        <f>IF(B20="","",Calcul!$AH24)</f>
        <v>0.76030051139346677</v>
      </c>
      <c r="U20" s="185">
        <f>IF(B20="","",Calcul!$AM24)</f>
        <v>0.30736008949213067</v>
      </c>
      <c r="V20" s="185">
        <f>IF(B20="","",Calcul!$AN24)</f>
        <v>0.78549850789764841</v>
      </c>
      <c r="W20" s="185">
        <f>IF(B20="","",Calcul!AS24)</f>
        <v>0.28292163080291266</v>
      </c>
      <c r="X20" s="185">
        <f>IF(B20="","",Calcul!AT24)</f>
        <v>0.80993696658686642</v>
      </c>
    </row>
    <row r="21" spans="1:27" ht="14">
      <c r="A21" s="228"/>
      <c r="B21" s="198">
        <f t="shared" si="0"/>
        <v>44213</v>
      </c>
      <c r="C21" s="199" t="str">
        <f>IF(B21="","",Calcul!AV25)</f>
        <v>Dimanche</v>
      </c>
      <c r="D21" s="93">
        <f>IF(B21="","",Calcul!G25)</f>
        <v>17</v>
      </c>
      <c r="E21" s="213">
        <f>IF(B21="","",Calcul!$L25)</f>
        <v>10.082287243843549</v>
      </c>
      <c r="F21" s="189" t="str">
        <f>IF(B21="","",Calcul!$M25)</f>
        <v>+</v>
      </c>
      <c r="G21" s="191">
        <f>IF(B21="","",Calcul!$N25)</f>
        <v>0.42009530182681454</v>
      </c>
      <c r="H21" s="183">
        <f>IF(B21="","",Calcul!$O25)</f>
        <v>-20.716719927657319</v>
      </c>
      <c r="I21" s="197" t="str">
        <f>IF(B21="","",Calcul!AW25)</f>
        <v>H</v>
      </c>
      <c r="J21" s="201">
        <f>IF(B21="","",Calcul!$P25)</f>
        <v>0.54666208219094081</v>
      </c>
      <c r="K21" s="183">
        <f>IF(B21="","",Calcul!$Q25)</f>
        <v>24.101141183453795</v>
      </c>
      <c r="L21" s="201">
        <f>IF(B21="","",IFERROR(Calcul!$Y25,"-"))</f>
        <v>0.35486111111111113</v>
      </c>
      <c r="M21" s="201">
        <f>IF(B21="","",IFERROR(Calcul!$Z25,"-"))</f>
        <v>0.73819444444444438</v>
      </c>
      <c r="N21" s="183">
        <f>IF(B21="","",IFERROR(Calcul!$AA25,"-"))</f>
        <v>60.840653989618339</v>
      </c>
      <c r="O21" s="183">
        <f>IF(B21="","",IFERROR(Calcul!$AB25,"&lt; 0°"))</f>
        <v>40.677728427601828</v>
      </c>
      <c r="P21" s="304">
        <f>IF(B21="","",IFERROR(Calcul!$T25,"-"))</f>
        <v>0.38326788454777044</v>
      </c>
      <c r="Q21" s="181" t="str">
        <f>IF(B21="","",IFERROR(Calcul!AY25,"-"))</f>
        <v>+</v>
      </c>
      <c r="R21" s="306">
        <f>IF(B21="","",IFERROR(Calcul!AZ25,"-"))</f>
        <v>1.3264971084579469E-3</v>
      </c>
      <c r="S21" s="185">
        <f>IF(B21="","",Calcul!$AG25)</f>
        <v>0.33218517827101268</v>
      </c>
      <c r="T21" s="185">
        <f>IF(B21="","",Calcul!$AH25)</f>
        <v>0.76113898611086872</v>
      </c>
      <c r="U21" s="185">
        <f>IF(B21="","",Calcul!$AM25)</f>
        <v>0.30703336417046906</v>
      </c>
      <c r="V21" s="185">
        <f>IF(B21="","",Calcul!$AN25)</f>
        <v>0.7862908002114124</v>
      </c>
      <c r="W21" s="185">
        <f>IF(B21="","",Calcul!AS25)</f>
        <v>0.28262570956704136</v>
      </c>
      <c r="X21" s="185">
        <f>IF(B21="","",Calcul!AT25)</f>
        <v>0.81069845481484004</v>
      </c>
    </row>
    <row r="22" spans="1:27" ht="14">
      <c r="A22" s="228"/>
      <c r="B22" s="198">
        <f t="shared" si="0"/>
        <v>44214</v>
      </c>
      <c r="C22" s="199" t="str">
        <f>IF(B22="","",Calcul!AV26)</f>
        <v>Lundi</v>
      </c>
      <c r="D22" s="93">
        <f>IF(B22="","",Calcul!G26)</f>
        <v>18</v>
      </c>
      <c r="E22" s="213">
        <f>IF(B22="","",Calcul!$L26)</f>
        <v>10.405736238569773</v>
      </c>
      <c r="F22" s="189" t="str">
        <f>IF(B22="","",Calcul!$M26)</f>
        <v>+</v>
      </c>
      <c r="G22" s="191">
        <f>IF(B22="","",Calcul!$N26)</f>
        <v>0.43357234327374056</v>
      </c>
      <c r="H22" s="183">
        <f>IF(B22="","",Calcul!$O26)</f>
        <v>-20.5153860422751</v>
      </c>
      <c r="I22" s="197" t="str">
        <f>IF(B22="","",Calcul!AW26)</f>
        <v>H</v>
      </c>
      <c r="J22" s="201">
        <f>IF(B22="","",Calcul!$P26)</f>
        <v>0.54688669954838953</v>
      </c>
      <c r="K22" s="183">
        <f>IF(B22="","",Calcul!$Q26)</f>
        <v>24.302475068836014</v>
      </c>
      <c r="L22" s="201">
        <f>IF(B22="","",IFERROR(Calcul!$Y26,"-"))</f>
        <v>0.35486111111111113</v>
      </c>
      <c r="M22" s="201">
        <f>IF(B22="","",IFERROR(Calcul!$Z26,"-"))</f>
        <v>0.73888888888888893</v>
      </c>
      <c r="N22" s="183">
        <f>IF(B22="","",IFERROR(Calcul!$AA26,"-"))</f>
        <v>61.146345180784131</v>
      </c>
      <c r="O22" s="183">
        <f>IF(B22="","",IFERROR(Calcul!$AB26,"&lt; 0°"))</f>
        <v>40.765717824114446</v>
      </c>
      <c r="P22" s="304">
        <f>IF(B22="","",IFERROR(Calcul!$T26,"-"))</f>
        <v>0.384633320135636</v>
      </c>
      <c r="Q22" s="181" t="str">
        <f>IF(B22="","",IFERROR(Calcul!AY26,"-"))</f>
        <v>+</v>
      </c>
      <c r="R22" s="306">
        <f>IF(B22="","",IFERROR(Calcul!AZ26,"-"))</f>
        <v>1.36543558786556E-3</v>
      </c>
      <c r="S22" s="185">
        <f>IF(B22="","",Calcul!$AG26)</f>
        <v>0.33178558523611862</v>
      </c>
      <c r="T22" s="185">
        <f>IF(B22="","",Calcul!$AH26)</f>
        <v>0.76198781386066028</v>
      </c>
      <c r="U22" s="185">
        <f>IF(B22="","",Calcul!$AM26)</f>
        <v>0.3066806751409144</v>
      </c>
      <c r="V22" s="185">
        <f>IF(B22="","",Calcul!$AN26)</f>
        <v>0.7870927239558646</v>
      </c>
      <c r="W22" s="185">
        <f>IF(B22="","",Calcul!AS26)</f>
        <v>0.28230418287234832</v>
      </c>
      <c r="X22" s="185">
        <f>IF(B22="","",Calcul!AT26)</f>
        <v>0.81146921622443069</v>
      </c>
    </row>
    <row r="23" spans="1:27" ht="14">
      <c r="A23" s="228"/>
      <c r="B23" s="198">
        <f t="shared" si="0"/>
        <v>44215</v>
      </c>
      <c r="C23" s="199" t="str">
        <f>IF(B23="","",Calcul!AV27)</f>
        <v>Mardi</v>
      </c>
      <c r="D23" s="93">
        <f>IF(B23="","",Calcul!G27)</f>
        <v>19</v>
      </c>
      <c r="E23" s="213">
        <f>IF(B23="","",Calcul!$L27)</f>
        <v>10.717164575001311</v>
      </c>
      <c r="F23" s="189" t="str">
        <f>IF(B23="","",Calcul!$M27)</f>
        <v>+</v>
      </c>
      <c r="G23" s="191">
        <f>IF(B23="","",Calcul!$N27)</f>
        <v>0.44654852395838796</v>
      </c>
      <c r="H23" s="183">
        <f>IF(B23="","",Calcul!$O27)</f>
        <v>-20.307588358560483</v>
      </c>
      <c r="I23" s="197" t="str">
        <f>IF(B23="","",Calcul!AW27)</f>
        <v>H</v>
      </c>
      <c r="J23" s="201">
        <f>IF(B23="","",Calcul!$P27)</f>
        <v>0.54710296922646695</v>
      </c>
      <c r="K23" s="183">
        <f>IF(B23="","",Calcul!$Q27)</f>
        <v>24.51027275255063</v>
      </c>
      <c r="L23" s="201">
        <f>IF(B23="","",IFERROR(Calcul!$Y27,"-"))</f>
        <v>0.35416666666666669</v>
      </c>
      <c r="M23" s="201">
        <f>IF(B23="","",IFERROR(Calcul!$Z27,"-"))</f>
        <v>0.7402777777777777</v>
      </c>
      <c r="N23" s="183">
        <f>IF(B23="","",IFERROR(Calcul!$AA27,"-"))</f>
        <v>61.461330985211362</v>
      </c>
      <c r="O23" s="183">
        <f>IF(B23="","",IFERROR(Calcul!$AB27,"&lt; 0°"))</f>
        <v>40.855268578021743</v>
      </c>
      <c r="P23" s="304">
        <f>IF(B23="","",IFERROR(Calcul!$T27,"-"))</f>
        <v>0.38603661396345185</v>
      </c>
      <c r="Q23" s="181" t="str">
        <f>IF(B23="","",IFERROR(Calcul!AY27,"-"))</f>
        <v>+</v>
      </c>
      <c r="R23" s="306">
        <f>IF(B23="","",IFERROR(Calcul!AZ27,"-"))</f>
        <v>1.4032938278158436E-3</v>
      </c>
      <c r="S23" s="185">
        <f>IF(B23="","",Calcul!$AG27)</f>
        <v>0.33135955742536483</v>
      </c>
      <c r="T23" s="185">
        <f>IF(B23="","",Calcul!$AH27)</f>
        <v>0.76284638102756908</v>
      </c>
      <c r="U23" s="185">
        <f>IF(B23="","",Calcul!$AM27)</f>
        <v>0.30630217896342815</v>
      </c>
      <c r="V23" s="185">
        <f>IF(B23="","",Calcul!$AN27)</f>
        <v>0.78790375948950586</v>
      </c>
      <c r="W23" s="185">
        <f>IF(B23="","",Calcul!AS27)</f>
        <v>0.2819571308771826</v>
      </c>
      <c r="X23" s="185">
        <f>IF(B23="","",Calcul!AT27)</f>
        <v>0.81224880757575135</v>
      </c>
    </row>
    <row r="24" spans="1:27" ht="14">
      <c r="A24" s="228"/>
      <c r="B24" s="198">
        <f t="shared" si="0"/>
        <v>44216</v>
      </c>
      <c r="C24" s="199" t="str">
        <f>IF(B24="","",Calcul!AV28)</f>
        <v>Mercredi</v>
      </c>
      <c r="D24" s="93">
        <f>IF(B24="","",Calcul!G28)</f>
        <v>20</v>
      </c>
      <c r="E24" s="213">
        <f>IF(B24="","",Calcul!$L28)</f>
        <v>11.016329806681972</v>
      </c>
      <c r="F24" s="189" t="str">
        <f>IF(B24="","",Calcul!$M28)</f>
        <v>+</v>
      </c>
      <c r="G24" s="191">
        <f>IF(B24="","",Calcul!$N28)</f>
        <v>0.45901374194508215</v>
      </c>
      <c r="H24" s="183">
        <f>IF(B24="","",Calcul!$O28)</f>
        <v>-20.093420958800174</v>
      </c>
      <c r="I24" s="197" t="str">
        <f>IF(B24="","",Calcul!AW28)</f>
        <v>H</v>
      </c>
      <c r="J24" s="201">
        <f>IF(B24="","",Calcul!$P28)</f>
        <v>0.54731072285957849</v>
      </c>
      <c r="K24" s="183">
        <f>IF(B24="","",Calcul!$Q28)</f>
        <v>24.72444015231094</v>
      </c>
      <c r="L24" s="201">
        <f>IF(B24="","",IFERROR(Calcul!$Y28,"-"))</f>
        <v>0.35347222222222219</v>
      </c>
      <c r="M24" s="201">
        <f>IF(B24="","",IFERROR(Calcul!$Z28,"-"))</f>
        <v>0.74097222222222225</v>
      </c>
      <c r="N24" s="183">
        <f>IF(B24="","",IFERROR(Calcul!$AA28,"-"))</f>
        <v>61.78543046643675</v>
      </c>
      <c r="O24" s="183">
        <f>IF(B24="","",IFERROR(Calcul!$AB28,"&lt; 0°"))</f>
        <v>40.946235923659948</v>
      </c>
      <c r="P24" s="304">
        <f>IF(B24="","",IFERROR(Calcul!$T28,"-"))</f>
        <v>0.38747668227043214</v>
      </c>
      <c r="Q24" s="181" t="str">
        <f>IF(B24="","",IFERROR(Calcul!AY28,"-"))</f>
        <v>+</v>
      </c>
      <c r="R24" s="306">
        <f>IF(B24="","",IFERROR(Calcul!AZ28,"-"))</f>
        <v>1.4400683069802911E-3</v>
      </c>
      <c r="S24" s="185">
        <f>IF(B24="","",Calcul!$AG28)</f>
        <v>0.33090736103089485</v>
      </c>
      <c r="T24" s="185">
        <f>IF(B24="","",Calcul!$AH28)</f>
        <v>0.7637140846882623</v>
      </c>
      <c r="U24" s="185">
        <f>IF(B24="","",Calcul!$AM28)</f>
        <v>0.30589804787536462</v>
      </c>
      <c r="V24" s="185">
        <f>IF(B24="","",Calcul!$AN28)</f>
        <v>0.78872339784379231</v>
      </c>
      <c r="W24" s="185">
        <f>IF(B24="","",Calcul!AS28)</f>
        <v>0.28158464898697261</v>
      </c>
      <c r="X24" s="185">
        <f>IF(B24="","",Calcul!AT28)</f>
        <v>0.81303679673218454</v>
      </c>
    </row>
    <row r="25" spans="1:27" ht="14">
      <c r="A25" s="228"/>
      <c r="B25" s="198">
        <f t="shared" si="0"/>
        <v>44217</v>
      </c>
      <c r="C25" s="199" t="str">
        <f>IF(B25="","",Calcul!AV29)</f>
        <v>Jeudi</v>
      </c>
      <c r="D25" s="93">
        <f>IF(B25="","",Calcul!G29)</f>
        <v>21</v>
      </c>
      <c r="E25" s="213">
        <f>IF(B25="","",Calcul!$L29)</f>
        <v>11.30300860075225</v>
      </c>
      <c r="F25" s="189" t="str">
        <f>IF(B25="","",Calcul!$M29)</f>
        <v>+</v>
      </c>
      <c r="G25" s="191">
        <f>IF(B25="","",Calcul!$N29)</f>
        <v>0.47095869169801041</v>
      </c>
      <c r="H25" s="183">
        <f>IF(B25="","",Calcul!$O29)</f>
        <v>-19.872979969566259</v>
      </c>
      <c r="I25" s="197" t="str">
        <f>IF(B25="","",Calcul!AW29)</f>
        <v>H</v>
      </c>
      <c r="J25" s="201">
        <f>IF(B25="","",Calcul!$P29)</f>
        <v>0.54750980535546068</v>
      </c>
      <c r="K25" s="183">
        <f>IF(B25="","",Calcul!$Q29)</f>
        <v>24.944881141544855</v>
      </c>
      <c r="L25" s="201">
        <f>IF(B25="","",IFERROR(Calcul!$Y29,"-"))</f>
        <v>0.3527777777777778</v>
      </c>
      <c r="M25" s="201">
        <f>IF(B25="","",IFERROR(Calcul!$Z29,"-"))</f>
        <v>0.7416666666666667</v>
      </c>
      <c r="N25" s="183">
        <f>IF(B25="","",IFERROR(Calcul!$AA29,"-"))</f>
        <v>62.11846077844919</v>
      </c>
      <c r="O25" s="183">
        <f>IF(B25="","",IFERROR(Calcul!$AB29,"&lt; 0°"))</f>
        <v>41.03847528572642</v>
      </c>
      <c r="P25" s="304">
        <f>IF(B25="","",IFERROR(Calcul!$T29,"-"))</f>
        <v>0.38895244020620151</v>
      </c>
      <c r="Q25" s="181" t="str">
        <f>IF(B25="","",IFERROR(Calcul!AY29,"-"))</f>
        <v>+</v>
      </c>
      <c r="R25" s="306">
        <f>IF(B25="","",IFERROR(Calcul!AZ29,"-"))</f>
        <v>1.4757579357693729E-3</v>
      </c>
      <c r="S25" s="185">
        <f>IF(B25="","",Calcul!$AG29)</f>
        <v>0.3304292770479183</v>
      </c>
      <c r="T25" s="185">
        <f>IF(B25="","",Calcul!$AH29)</f>
        <v>0.76459033366300311</v>
      </c>
      <c r="U25" s="185">
        <f>IF(B25="","",Calcul!$AM29)</f>
        <v>0.3054684691514627</v>
      </c>
      <c r="V25" s="185">
        <f>IF(B25="","",Calcul!$AN29)</f>
        <v>0.7895511415594586</v>
      </c>
      <c r="W25" s="185">
        <f>IF(B25="","",Calcul!AS29)</f>
        <v>0.28118684737075533</v>
      </c>
      <c r="X25" s="185">
        <f>IF(B25="","",Calcul!AT29)</f>
        <v>0.81383276334016597</v>
      </c>
    </row>
    <row r="26" spans="1:27" ht="14">
      <c r="A26" s="228"/>
      <c r="B26" s="198">
        <f t="shared" si="0"/>
        <v>44218</v>
      </c>
      <c r="C26" s="199" t="str">
        <f>IF(B26="","",Calcul!AV30)</f>
        <v>Vendredi</v>
      </c>
      <c r="D26" s="93">
        <f>IF(B26="","",Calcul!G30)</f>
        <v>22</v>
      </c>
      <c r="E26" s="213">
        <f>IF(B26="","",Calcul!$L30)</f>
        <v>11.576996833648268</v>
      </c>
      <c r="F26" s="189" t="str">
        <f>IF(B26="","",Calcul!$M30)</f>
        <v>+</v>
      </c>
      <c r="G26" s="191">
        <f>IF(B26="","",Calcul!$N30)</f>
        <v>0.48237486806867785</v>
      </c>
      <c r="H26" s="183">
        <f>IF(B26="","",Calcul!$O30)</f>
        <v>-19.646363447850923</v>
      </c>
      <c r="I26" s="197" t="str">
        <f>IF(B26="","",Calcul!AW30)</f>
        <v>H</v>
      </c>
      <c r="J26" s="201">
        <f>IF(B26="","",Calcul!$P30)</f>
        <v>0.54770007496163842</v>
      </c>
      <c r="K26" s="183">
        <f>IF(B26="","",Calcul!$Q30)</f>
        <v>25.17149766326019</v>
      </c>
      <c r="L26" s="201">
        <f>IF(B26="","",IFERROR(Calcul!$Y30,"-"))</f>
        <v>0.3527777777777778</v>
      </c>
      <c r="M26" s="201">
        <f>IF(B26="","",IFERROR(Calcul!$Z30,"-"))</f>
        <v>0.74305555555555547</v>
      </c>
      <c r="N26" s="183">
        <f>IF(B26="","",IFERROR(Calcul!$AA30,"-"))</f>
        <v>62.460237470461124</v>
      </c>
      <c r="O26" s="183">
        <f>IF(B26="","",IFERROR(Calcul!$AB30,"&lt; 0°"))</f>
        <v>41.131842600472055</v>
      </c>
      <c r="P26" s="304">
        <f>IF(B26="","",IFERROR(Calcul!$T30,"-"))</f>
        <v>0.39046280415058621</v>
      </c>
      <c r="Q26" s="181" t="str">
        <f>IF(B26="","",IFERROR(Calcul!AY30,"-"))</f>
        <v>+</v>
      </c>
      <c r="R26" s="306">
        <f>IF(B26="","",IFERROR(Calcul!AZ30,"-"))</f>
        <v>1.5103639443846961E-3</v>
      </c>
      <c r="S26" s="185">
        <f>IF(B26="","",Calcul!$AG30)</f>
        <v>0.32992560042433655</v>
      </c>
      <c r="T26" s="185">
        <f>IF(B26="","",Calcul!$AH30)</f>
        <v>0.76547454949894045</v>
      </c>
      <c r="U26" s="185">
        <f>IF(B26="","",Calcul!$AM30)</f>
        <v>0.30501364445636747</v>
      </c>
      <c r="V26" s="185">
        <f>IF(B26="","",Calcul!$AN30)</f>
        <v>0.79038650546690947</v>
      </c>
      <c r="W26" s="185">
        <f>IF(B26="","",Calcul!AS30)</f>
        <v>0.2807638504625265</v>
      </c>
      <c r="X26" s="185">
        <f>IF(B26="","",Calcul!AT30)</f>
        <v>0.81463629946075056</v>
      </c>
    </row>
    <row r="27" spans="1:27" ht="14">
      <c r="A27" s="228"/>
      <c r="B27" s="198">
        <f t="shared" si="0"/>
        <v>44219</v>
      </c>
      <c r="C27" s="199" t="str">
        <f>IF(B27="","",Calcul!AV31)</f>
        <v>Samedi</v>
      </c>
      <c r="D27" s="93">
        <f>IF(B27="","",Calcul!G31)</f>
        <v>23</v>
      </c>
      <c r="E27" s="213">
        <f>IF(B27="","",Calcul!$L31)</f>
        <v>11.838109641873633</v>
      </c>
      <c r="F27" s="189" t="str">
        <f>IF(B27="","",Calcul!$M31)</f>
        <v>+</v>
      </c>
      <c r="G27" s="191">
        <f>IF(B27="","",Calcul!$N31)</f>
        <v>0.49325456841140136</v>
      </c>
      <c r="H27" s="183">
        <f>IF(B27="","",Calcul!$O31)</f>
        <v>-19.413671268112633</v>
      </c>
      <c r="I27" s="197" t="str">
        <f>IF(B27="","",Calcul!AW31)</f>
        <v>H</v>
      </c>
      <c r="J27" s="201">
        <f>IF(B27="","",Calcul!$P31)</f>
        <v>0.54788140330068391</v>
      </c>
      <c r="K27" s="183">
        <f>IF(B27="","",Calcul!$Q31)</f>
        <v>25.40418984299848</v>
      </c>
      <c r="L27" s="201">
        <f>IF(B27="","",IFERROR(Calcul!$Y31,"-"))</f>
        <v>0.3520833333333333</v>
      </c>
      <c r="M27" s="201">
        <f>IF(B27="","",IFERROR(Calcul!$Z31,"-"))</f>
        <v>0.74375000000000002</v>
      </c>
      <c r="N27" s="183">
        <f>IF(B27="","",IFERROR(Calcul!$AA31,"-"))</f>
        <v>62.810574779863011</v>
      </c>
      <c r="O27" s="183">
        <f>IF(B27="","",IFERROR(Calcul!$AB31,"&lt; 0°"))</f>
        <v>41.226194619782568</v>
      </c>
      <c r="P27" s="304">
        <f>IF(B27="","",IFERROR(Calcul!$T31,"-"))</f>
        <v>0.3920066939158926</v>
      </c>
      <c r="Q27" s="181" t="str">
        <f>IF(B27="","",IFERROR(Calcul!AY31,"-"))</f>
        <v>+</v>
      </c>
      <c r="R27" s="306">
        <f>IF(B27="","",IFERROR(Calcul!AZ31,"-"))</f>
        <v>1.5438897653063943E-3</v>
      </c>
      <c r="S27" s="185">
        <f>IF(B27="","",Calcul!$AG31)</f>
        <v>0.32939663921834306</v>
      </c>
      <c r="T27" s="185">
        <f>IF(B27="","",Calcul!$AH31)</f>
        <v>0.76636616738302477</v>
      </c>
      <c r="U27" s="185">
        <f>IF(B27="","",Calcul!$AM31)</f>
        <v>0.30453378919225066</v>
      </c>
      <c r="V27" s="185">
        <f>IF(B27="","",Calcul!$AN31)</f>
        <v>0.79122901740911711</v>
      </c>
      <c r="W27" s="185">
        <f>IF(B27="","",Calcul!AS31)</f>
        <v>0.28031579644956495</v>
      </c>
      <c r="X27" s="185">
        <f>IF(B27="","",Calcul!AT31)</f>
        <v>0.81544701015180288</v>
      </c>
    </row>
    <row r="28" spans="1:27" ht="14">
      <c r="A28" s="228"/>
      <c r="B28" s="198">
        <f t="shared" si="0"/>
        <v>44220</v>
      </c>
      <c r="C28" s="199" t="str">
        <f>IF(B28="","",Calcul!AV32)</f>
        <v>Dimanche</v>
      </c>
      <c r="D28" s="93">
        <f>IF(B28="","",Calcul!G32)</f>
        <v>24</v>
      </c>
      <c r="E28" s="213">
        <f>IF(B28="","",Calcul!$L32)</f>
        <v>12.08618142872702</v>
      </c>
      <c r="F28" s="189" t="str">
        <f>IF(B28="","",Calcul!$M32)</f>
        <v>+</v>
      </c>
      <c r="G28" s="191">
        <f>IF(B28="","",Calcul!$N32)</f>
        <v>0.50359089286362579</v>
      </c>
      <c r="H28" s="183">
        <f>IF(B28="","",Calcul!$O32)</f>
        <v>-19.175005010516877</v>
      </c>
      <c r="I28" s="197" t="str">
        <f>IF(B28="","",Calcul!AW32)</f>
        <v>H</v>
      </c>
      <c r="J28" s="201">
        <f>IF(B28="","",Calcul!$P32)</f>
        <v>0.54805367537488758</v>
      </c>
      <c r="K28" s="183">
        <f>IF(B28="","",Calcul!$Q32)</f>
        <v>25.642856100594237</v>
      </c>
      <c r="L28" s="201">
        <f>IF(B28="","",IFERROR(Calcul!$Y32,"-"))</f>
        <v>0.35138888888888892</v>
      </c>
      <c r="M28" s="201">
        <f>IF(B28="","",IFERROR(Calcul!$Z32,"-"))</f>
        <v>0.74513888888888891</v>
      </c>
      <c r="N28" s="183">
        <f>IF(B28="","",IFERROR(Calcul!$AA32,"-"))</f>
        <v>63.169285912770562</v>
      </c>
      <c r="O28" s="183">
        <f>IF(B28="","",IFERROR(Calcul!$AB32,"&lt; 0°"))</f>
        <v>41.321389197596801</v>
      </c>
      <c r="P28" s="304">
        <f>IF(B28="","",IFERROR(Calcul!$T32,"-"))</f>
        <v>0.39358303482726792</v>
      </c>
      <c r="Q28" s="181" t="str">
        <f>IF(B28="","",IFERROR(Calcul!AY32,"-"))</f>
        <v>+</v>
      </c>
      <c r="R28" s="306">
        <f>IF(B28="","",IFERROR(Calcul!AZ32,"-"))</f>
        <v>1.576340911375318E-3</v>
      </c>
      <c r="S28" s="185">
        <f>IF(B28="","",Calcul!$AG32)</f>
        <v>0.32884271376672158</v>
      </c>
      <c r="T28" s="185">
        <f>IF(B28="","",Calcul!$AH32)</f>
        <v>0.76726463698305369</v>
      </c>
      <c r="U28" s="185">
        <f>IF(B28="","",Calcul!$AM32)</f>
        <v>0.30402913184393854</v>
      </c>
      <c r="V28" s="185">
        <f>IF(B28="","",Calcul!$AN32)</f>
        <v>0.79207821890583663</v>
      </c>
      <c r="W28" s="185">
        <f>IF(B28="","",Calcul!AS32)</f>
        <v>0.2798428367498122</v>
      </c>
      <c r="X28" s="185">
        <f>IF(B28="","",Calcul!AT32)</f>
        <v>0.81626451399996292</v>
      </c>
    </row>
    <row r="29" spans="1:27" ht="14">
      <c r="A29" s="228"/>
      <c r="B29" s="198">
        <f t="shared" si="0"/>
        <v>44221</v>
      </c>
      <c r="C29" s="199" t="str">
        <f>IF(B29="","",Calcul!AV33)</f>
        <v>Lundi</v>
      </c>
      <c r="D29" s="93">
        <f>IF(B29="","",Calcul!G33)</f>
        <v>25</v>
      </c>
      <c r="E29" s="213">
        <f>IF(B29="","",Calcul!$L33)</f>
        <v>12.321065828024707</v>
      </c>
      <c r="F29" s="189" t="str">
        <f>IF(B29="","",Calcul!$M33)</f>
        <v>+</v>
      </c>
      <c r="G29" s="191">
        <f>IF(B29="","",Calcul!$N33)</f>
        <v>0.51337774283436277</v>
      </c>
      <c r="H29" s="183">
        <f>IF(B29="","",Calcul!$O33)</f>
        <v>-18.930467850637786</v>
      </c>
      <c r="I29" s="197" t="str">
        <f>IF(B29="","",Calcul!AW33)</f>
        <v>H</v>
      </c>
      <c r="J29" s="201">
        <f>IF(B29="","",Calcul!$P33)</f>
        <v>0.54821678954106656</v>
      </c>
      <c r="K29" s="183">
        <f>IF(B29="","",Calcul!$Q33)</f>
        <v>25.887393260473328</v>
      </c>
      <c r="L29" s="201">
        <f>IF(B29="","",IFERROR(Calcul!$Y33,"-"))</f>
        <v>0.35069444444444442</v>
      </c>
      <c r="M29" s="201">
        <f>IF(B29="","",IFERROR(Calcul!$Z33,"-"))</f>
        <v>0.74583333333333324</v>
      </c>
      <c r="N29" s="183">
        <f>IF(B29="","",IFERROR(Calcul!$AA33,"-"))</f>
        <v>63.536183311692383</v>
      </c>
      <c r="O29" s="183">
        <f>IF(B29="","",IFERROR(Calcul!$AB33,"&lt; 0°"))</f>
        <v>41.417285558272731</v>
      </c>
      <c r="P29" s="304">
        <f>IF(B29="","",IFERROR(Calcul!$T33,"-"))</f>
        <v>0.39519075967783968</v>
      </c>
      <c r="Q29" s="181" t="str">
        <f>IF(B29="","",IFERROR(Calcul!AY33,"-"))</f>
        <v>+</v>
      </c>
      <c r="R29" s="306">
        <f>IF(B29="","",IFERROR(Calcul!AZ33,"-"))</f>
        <v>1.6077248505717567E-3</v>
      </c>
      <c r="S29" s="185">
        <f>IF(B29="","",Calcul!$AG33)</f>
        <v>0.32826415586629604</v>
      </c>
      <c r="T29" s="185">
        <f>IF(B29="","",Calcul!$AH33)</f>
        <v>0.76816942321583703</v>
      </c>
      <c r="U29" s="185">
        <f>IF(B29="","",Calcul!$AM33)</f>
        <v>0.30349991332380882</v>
      </c>
      <c r="V29" s="185">
        <f>IF(B29="","",Calcul!$AN33)</f>
        <v>0.79293366575832425</v>
      </c>
      <c r="W29" s="185">
        <f>IF(B29="","",Calcul!AS33)</f>
        <v>0.27934513548031009</v>
      </c>
      <c r="X29" s="185">
        <f>IF(B29="","",Calcul!AT33)</f>
        <v>0.81708844360182298</v>
      </c>
    </row>
    <row r="30" spans="1:27" ht="14">
      <c r="A30" s="228"/>
      <c r="B30" s="198">
        <f t="shared" si="0"/>
        <v>44222</v>
      </c>
      <c r="C30" s="199" t="str">
        <f>IF(B30="","",Calcul!AV34)</f>
        <v>Mardi</v>
      </c>
      <c r="D30" s="93">
        <f>IF(B30="","",Calcul!G34)</f>
        <v>26</v>
      </c>
      <c r="E30" s="213">
        <f>IF(B30="","",Calcul!$L34)</f>
        <v>12.542635626006566</v>
      </c>
      <c r="F30" s="189" t="str">
        <f>IF(B30="","",Calcul!$M34)</f>
        <v>+</v>
      </c>
      <c r="G30" s="191">
        <f>IF(B30="","",Calcul!$N34)</f>
        <v>0.5226098177502736</v>
      </c>
      <c r="H30" s="183">
        <f>IF(B30="","",Calcul!$O34)</f>
        <v>-18.680164450868656</v>
      </c>
      <c r="I30" s="197" t="str">
        <f>IF(B30="","",Calcul!AW34)</f>
        <v>H</v>
      </c>
      <c r="J30" s="201">
        <f>IF(B30="","",Calcul!$P34)</f>
        <v>0.54837065745633173</v>
      </c>
      <c r="K30" s="183">
        <f>IF(B30="","",Calcul!$Q34)</f>
        <v>26.137696660242458</v>
      </c>
      <c r="L30" s="201">
        <f>IF(B30="","",IFERROR(Calcul!$Y34,"-"))</f>
        <v>0.35000000000000003</v>
      </c>
      <c r="M30" s="201">
        <f>IF(B30="","",IFERROR(Calcul!$Z34,"-"))</f>
        <v>0.74652777777777779</v>
      </c>
      <c r="N30" s="183">
        <f>IF(B30="","",IFERROR(Calcul!$AA34,"-"))</f>
        <v>63.911078909958185</v>
      </c>
      <c r="O30" s="183">
        <f>IF(B30="","",IFERROR(Calcul!$AB34,"&lt; 0°"))</f>
        <v>41.513744546665095</v>
      </c>
      <c r="P30" s="304">
        <f>IF(B30="","",IFERROR(Calcul!$T34,"-"))</f>
        <v>0.39682881055639352</v>
      </c>
      <c r="Q30" s="181" t="str">
        <f>IF(B30="","",IFERROR(Calcul!AY34,"-"))</f>
        <v>+</v>
      </c>
      <c r="R30" s="306">
        <f>IF(B30="","",IFERROR(Calcul!AZ34,"-"))</f>
        <v>1.6380508785538428E-3</v>
      </c>
      <c r="S30" s="185">
        <f>IF(B30="","",Calcul!$AG34)</f>
        <v>0.32766130797071724</v>
      </c>
      <c r="T30" s="185">
        <f>IF(B30="","",Calcul!$AH34)</f>
        <v>0.76908000694194623</v>
      </c>
      <c r="U30" s="185">
        <f>IF(B30="","",Calcul!$AM34)</f>
        <v>0.30294638631855991</v>
      </c>
      <c r="V30" s="185">
        <f>IF(B30="","",Calcul!$AN34)</f>
        <v>0.7937949285941035</v>
      </c>
      <c r="W30" s="185">
        <f>IF(B30="","",Calcul!AS34)</f>
        <v>0.27882286891861702</v>
      </c>
      <c r="X30" s="185">
        <f>IF(B30="","",Calcul!AT34)</f>
        <v>0.81791844599404639</v>
      </c>
    </row>
    <row r="31" spans="1:27" ht="14">
      <c r="A31" s="228"/>
      <c r="B31" s="198">
        <f t="shared" si="0"/>
        <v>44223</v>
      </c>
      <c r="C31" s="199" t="str">
        <f>IF(B31="","",Calcul!AV35)</f>
        <v>Mercredi</v>
      </c>
      <c r="D31" s="93">
        <f>IF(B31="","",Calcul!G35)</f>
        <v>27</v>
      </c>
      <c r="E31" s="213">
        <f>IF(B31="","",Calcul!$L35)</f>
        <v>12.750782642753908</v>
      </c>
      <c r="F31" s="189" t="str">
        <f>IF(B31="","",Calcul!$M35)</f>
        <v>+</v>
      </c>
      <c r="G31" s="191">
        <f>IF(B31="","",Calcul!$N35)</f>
        <v>0.5312826101147462</v>
      </c>
      <c r="H31" s="183">
        <f>IF(B31="","",Calcul!$O35)</f>
        <v>-18.424200853772557</v>
      </c>
      <c r="I31" s="197" t="str">
        <f>IF(B31="","",Calcul!AW35)</f>
        <v>H</v>
      </c>
      <c r="J31" s="201">
        <f>IF(B31="","",Calcul!$P35)</f>
        <v>0.54851520399573961</v>
      </c>
      <c r="K31" s="183">
        <f>IF(B31="","",Calcul!$Q35)</f>
        <v>26.393660257338556</v>
      </c>
      <c r="L31" s="201">
        <f>IF(B31="","",IFERROR(Calcul!$Y35,"-"))</f>
        <v>0.34930555555555554</v>
      </c>
      <c r="M31" s="201">
        <f>IF(B31="","",IFERROR(Calcul!$Z35,"-"))</f>
        <v>0.74791666666666667</v>
      </c>
      <c r="N31" s="183">
        <f>IF(B31="","",IFERROR(Calcul!$AA35,"-"))</f>
        <v>64.293784372652212</v>
      </c>
      <c r="O31" s="183">
        <f>IF(B31="","",IFERROR(Calcul!$AB35,"&lt; 0°"))</f>
        <v>41.610628859821865</v>
      </c>
      <c r="P31" s="304">
        <f>IF(B31="","",IFERROR(Calcul!$T35,"-"))</f>
        <v>0.39849614054631416</v>
      </c>
      <c r="Q31" s="181" t="str">
        <f>IF(B31="","",IFERROR(Calcul!AY35,"-"))</f>
        <v>+</v>
      </c>
      <c r="R31" s="306">
        <f>IF(B31="","",IFERROR(Calcul!AZ35,"-"))</f>
        <v>1.6673299899206406E-3</v>
      </c>
      <c r="S31" s="185">
        <f>IF(B31="","",Calcul!$AG35)</f>
        <v>0.32703452240451814</v>
      </c>
      <c r="T31" s="185">
        <f>IF(B31="","",Calcul!$AH35)</f>
        <v>0.76999588558696119</v>
      </c>
      <c r="U31" s="185">
        <f>IF(B31="","",Calcul!$AM35)</f>
        <v>0.30236881463980952</v>
      </c>
      <c r="V31" s="185">
        <f>IF(B31="","",Calcul!$AN35)</f>
        <v>0.79466159335166975</v>
      </c>
      <c r="W31" s="185">
        <f>IF(B31="","",Calcul!AS35)</f>
        <v>0.2782762249590453</v>
      </c>
      <c r="X31" s="185">
        <f>IF(B31="","",Calcul!AT35)</f>
        <v>0.81875418303243397</v>
      </c>
    </row>
    <row r="32" spans="1:27" ht="14">
      <c r="A32" s="228"/>
      <c r="B32" s="198">
        <f t="shared" si="0"/>
        <v>44224</v>
      </c>
      <c r="C32" s="199" t="str">
        <f>IF(B32="","",Calcul!AV36)</f>
        <v>Jeudi</v>
      </c>
      <c r="D32" s="93">
        <f>IF(B32="","",Calcul!G36)</f>
        <v>28</v>
      </c>
      <c r="E32" s="213">
        <f>IF(B32="","",Calcul!$L36)</f>
        <v>12.945417574580354</v>
      </c>
      <c r="F32" s="189" t="str">
        <f>IF(B32="","",Calcul!$M36)</f>
        <v>+</v>
      </c>
      <c r="G32" s="191">
        <f>IF(B32="","",Calcul!$N36)</f>
        <v>0.53939239894084812</v>
      </c>
      <c r="H32" s="183">
        <f>IF(B32="","",Calcul!$O36)</f>
        <v>-18.162684377584633</v>
      </c>
      <c r="I32" s="197" t="str">
        <f>IF(B32="","",Calcul!AW36)</f>
        <v>H</v>
      </c>
      <c r="J32" s="201">
        <f>IF(B32="","",Calcul!$P36)</f>
        <v>0.54865036714284132</v>
      </c>
      <c r="K32" s="183">
        <f>IF(B32="","",Calcul!$Q36)</f>
        <v>26.655176733526481</v>
      </c>
      <c r="L32" s="201">
        <f>IF(B32="","",IFERROR(Calcul!$Y36,"-"))</f>
        <v>0.34861111111111115</v>
      </c>
      <c r="M32" s="201">
        <f>IF(B32="","",IFERROR(Calcul!$Z36,"-"))</f>
        <v>0.74861111111111101</v>
      </c>
      <c r="N32" s="183">
        <f>IF(B32="","",IFERROR(Calcul!$AA36,"-"))</f>
        <v>64.684111323897028</v>
      </c>
      <c r="O32" s="183">
        <f>IF(B32="","",IFERROR(Calcul!$AB36,"&lt; 0°"))</f>
        <v>41.707803260339325</v>
      </c>
      <c r="P32" s="304">
        <f>IF(B32="","",IFERROR(Calcul!$T36,"-"))</f>
        <v>0.40019171529545239</v>
      </c>
      <c r="Q32" s="181" t="str">
        <f>IF(B32="","",IFERROR(Calcul!AY36,"-"))</f>
        <v>+</v>
      </c>
      <c r="R32" s="306">
        <f>IF(B32="","",IFERROR(Calcul!AZ36,"-"))</f>
        <v>1.6955747491382289E-3</v>
      </c>
      <c r="S32" s="185">
        <f>IF(B32="","",Calcul!$AG36)</f>
        <v>0.32638416059612768</v>
      </c>
      <c r="T32" s="185">
        <f>IF(B32="","",Calcul!$AH36)</f>
        <v>0.77091657368955502</v>
      </c>
      <c r="U32" s="185">
        <f>IF(B32="","",Calcul!$AM36)</f>
        <v>0.30176747258032771</v>
      </c>
      <c r="V32" s="185">
        <f>IF(B32="","",Calcul!$AN36)</f>
        <v>0.79553326170535488</v>
      </c>
      <c r="W32" s="185">
        <f>IF(B32="","",Calcul!AS36)</f>
        <v>0.27770540256547699</v>
      </c>
      <c r="X32" s="185">
        <f>IF(B32="","",Calcul!AT36)</f>
        <v>0.8195953317202056</v>
      </c>
    </row>
    <row r="33" spans="1:24" ht="14">
      <c r="A33" s="228"/>
      <c r="B33" s="198">
        <f t="shared" si="0"/>
        <v>44225</v>
      </c>
      <c r="C33" s="199" t="str">
        <f>IF(B33="","",Calcul!AV37)</f>
        <v>Vendredi</v>
      </c>
      <c r="D33" s="93">
        <f>IF(B33="","",Calcul!G37)</f>
        <v>29</v>
      </c>
      <c r="E33" s="213">
        <f>IF(B33="","",Calcul!$L37)</f>
        <v>13.126469798978452</v>
      </c>
      <c r="F33" s="189" t="str">
        <f>IF(B33="","",Calcul!$M37)</f>
        <v>+</v>
      </c>
      <c r="G33" s="191">
        <f>IF(B33="","",Calcul!$N37)</f>
        <v>0.54693624162410215</v>
      </c>
      <c r="H33" s="183">
        <f>IF(B33="","",Calcul!$O37)</f>
        <v>-17.895723514059934</v>
      </c>
      <c r="I33" s="197" t="str">
        <f>IF(B33="","",Calcul!AW37)</f>
        <v>H</v>
      </c>
      <c r="J33" s="201">
        <f>IF(B33="","",Calcul!$P37)</f>
        <v>0.54877609785422887</v>
      </c>
      <c r="K33" s="183">
        <f>IF(B33="","",Calcul!$Q37)</f>
        <v>26.922137597051179</v>
      </c>
      <c r="L33" s="201">
        <f>IF(B33="","",IFERROR(Calcul!$Y37,"-"))</f>
        <v>0.34791666666666665</v>
      </c>
      <c r="M33" s="201">
        <f>IF(B33="","",IFERROR(Calcul!$Z37,"-"))</f>
        <v>0.75</v>
      </c>
      <c r="N33" s="183">
        <f>IF(B33="","",IFERROR(Calcul!$AA37,"-"))</f>
        <v>65.081871560423238</v>
      </c>
      <c r="O33" s="183">
        <f>IF(B33="","",IFERROR(Calcul!$AB37,"&lt; 0°"))</f>
        <v>41.805134771536814</v>
      </c>
      <c r="P33" s="304">
        <f>IF(B33="","",IFERROR(Calcul!$T37,"-"))</f>
        <v>0.40191451445740395</v>
      </c>
      <c r="Q33" s="181" t="str">
        <f>IF(B33="","",IFERROR(Calcul!AY37,"-"))</f>
        <v>+</v>
      </c>
      <c r="R33" s="306">
        <f>IF(B33="","",IFERROR(Calcul!AZ37,"-"))</f>
        <v>1.7227991619515604E-3</v>
      </c>
      <c r="S33" s="185">
        <f>IF(B33="","",Calcul!$AG37)</f>
        <v>0.32571059233129851</v>
      </c>
      <c r="T33" s="185">
        <f>IF(B33="","",Calcul!$AH37)</f>
        <v>0.77184160337715924</v>
      </c>
      <c r="U33" s="185">
        <f>IF(B33="","",Calcul!$AM37)</f>
        <v>0.30114264427757148</v>
      </c>
      <c r="V33" s="185">
        <f>IF(B33="","",Calcul!$AN37)</f>
        <v>0.79640955143088632</v>
      </c>
      <c r="W33" s="185">
        <f>IF(B33="","",Calcul!AS37)</f>
        <v>0.27711061122243041</v>
      </c>
      <c r="X33" s="185">
        <f>IF(B33="","",Calcul!AT37)</f>
        <v>0.82044158448602733</v>
      </c>
    </row>
    <row r="34" spans="1:24" ht="14">
      <c r="A34" s="228"/>
      <c r="B34" s="198">
        <f t="shared" si="0"/>
        <v>44226</v>
      </c>
      <c r="C34" s="199" t="str">
        <f>IF(B34="","",Calcul!AV38)</f>
        <v>Samedi</v>
      </c>
      <c r="D34" s="93">
        <f>IF(B34="","",Calcul!G38)</f>
        <v>30</v>
      </c>
      <c r="E34" s="213">
        <f>IF(B34="","",Calcul!$L38)</f>
        <v>13.293887143817598</v>
      </c>
      <c r="F34" s="189" t="str">
        <f>IF(B34="","",Calcul!$M38)</f>
        <v>+</v>
      </c>
      <c r="G34" s="191">
        <f>IF(B34="","",Calcul!$N38)</f>
        <v>0.5539119643257332</v>
      </c>
      <c r="H34" s="183">
        <f>IF(B34="","",Calcul!$O38)</f>
        <v>-17.623427828842797</v>
      </c>
      <c r="I34" s="197" t="str">
        <f>IF(B34="","",Calcul!AW38)</f>
        <v>H</v>
      </c>
      <c r="J34" s="201">
        <f>IF(B34="","",Calcul!$P38)</f>
        <v>0.54889235989925611</v>
      </c>
      <c r="K34" s="183">
        <f>IF(B34="","",Calcul!$Q38)</f>
        <v>27.194433282268317</v>
      </c>
      <c r="L34" s="201">
        <f>IF(B34="","",IFERROR(Calcul!$Y38,"-"))</f>
        <v>0.34722222222222227</v>
      </c>
      <c r="M34" s="201">
        <f>IF(B34="","",IFERROR(Calcul!$Z38,"-"))</f>
        <v>0.75069444444444444</v>
      </c>
      <c r="N34" s="183">
        <f>IF(B34="","",IFERROR(Calcul!$AA38,"-"))</f>
        <v>65.486877251443588</v>
      </c>
      <c r="O34" s="183">
        <f>IF(B34="","",IFERROR(Calcul!$AB38,"&lt; 0°"))</f>
        <v>41.902492854721906</v>
      </c>
      <c r="P34" s="304">
        <f>IF(B34="","",IFERROR(Calcul!$T38,"-"))</f>
        <v>0.40366353300546276</v>
      </c>
      <c r="Q34" s="181" t="str">
        <f>IF(B34="","",IFERROR(Calcul!AY38,"-"))</f>
        <v>+</v>
      </c>
      <c r="R34" s="306">
        <f>IF(B34="","",IFERROR(Calcul!AZ38,"-"))</f>
        <v>1.7490185480588116E-3</v>
      </c>
      <c r="S34" s="185">
        <f>IF(B34="","",Calcul!$AG38)</f>
        <v>0.32501419502819828</v>
      </c>
      <c r="T34" s="185">
        <f>IF(B34="","",Calcul!$AH38)</f>
        <v>0.77277052477031383</v>
      </c>
      <c r="U34" s="185">
        <f>IF(B34="","",Calcul!$AM38)</f>
        <v>0.30049462308604685</v>
      </c>
      <c r="V34" s="185">
        <f>IF(B34="","",Calcul!$AN38)</f>
        <v>0.79729009671246531</v>
      </c>
      <c r="W34" s="185">
        <f>IF(B34="","",Calcul!AS38)</f>
        <v>0.27649207038597584</v>
      </c>
      <c r="X34" s="185">
        <f>IF(B34="","",Calcul!AT38)</f>
        <v>0.82129264941253632</v>
      </c>
    </row>
    <row r="35" spans="1:24" ht="13" customHeight="1">
      <c r="A35" s="228"/>
      <c r="B35" s="198">
        <f>IF(OR(B34="",$B32+3&gt;EOMONTH($B$5,0)),"",B34+1)</f>
        <v>44227</v>
      </c>
      <c r="C35" s="199" t="str">
        <f>IF(B35="","",Calcul!AV39)</f>
        <v>Dimanche</v>
      </c>
      <c r="D35" s="93">
        <f>IF(B35="","",Calcul!G39)</f>
        <v>31</v>
      </c>
      <c r="E35" s="213">
        <f>IF(B35="","",Calcul!$L39)</f>
        <v>13.447635622590655</v>
      </c>
      <c r="F35" s="189" t="str">
        <f>IF(B35="","",Calcul!$M39)</f>
        <v>+</v>
      </c>
      <c r="G35" s="191">
        <f>IF(B35="","",Calcul!$N39)</f>
        <v>0.56031815094127724</v>
      </c>
      <c r="H35" s="183">
        <f>IF(B35="","",Calcul!$O39)</f>
        <v>-17.345907864514416</v>
      </c>
      <c r="I35" s="197" t="str">
        <f>IF(B35="","",Calcul!AW39)</f>
        <v>H</v>
      </c>
      <c r="J35" s="201">
        <f>IF(B35="","",Calcul!$P39)</f>
        <v>0.54899912967618181</v>
      </c>
      <c r="K35" s="183">
        <f>IF(B35="","",Calcul!$Q39)</f>
        <v>27.471953246596698</v>
      </c>
      <c r="L35" s="201">
        <f>IF(B35="","",IFERROR(Calcul!$Y39,"-"))</f>
        <v>0.34652777777777777</v>
      </c>
      <c r="M35" s="201">
        <f>IF(B35="","",IFERROR(Calcul!$Z39,"-"))</f>
        <v>0.75138888888888899</v>
      </c>
      <c r="N35" s="183">
        <f>IF(B35="","",IFERROR(Calcul!$AA39,"-"))</f>
        <v>65.898941124927561</v>
      </c>
      <c r="O35" s="183">
        <f>IF(B35="","",IFERROR(Calcul!$AB39,"&lt; 0°"))</f>
        <v>41.999749568915085</v>
      </c>
      <c r="P35" s="304">
        <f>IF(B35="","",IFERROR(Calcul!$T39,"-"))</f>
        <v>0.4054377824211961</v>
      </c>
      <c r="Q35" s="181" t="str">
        <f>IF(B35="","",IFERROR(Calcul!AY39,"-"))</f>
        <v>+</v>
      </c>
      <c r="R35" s="306">
        <f>IF(B35="","",IFERROR(Calcul!AZ39,"-"))</f>
        <v>1.7742494157333422E-3</v>
      </c>
      <c r="S35" s="185">
        <f>IF(B35="","",Calcul!$AG39)</f>
        <v>0.32429535303520557</v>
      </c>
      <c r="T35" s="185">
        <f>IF(B35="","",Calcul!$AH39)</f>
        <v>0.77370290631715821</v>
      </c>
      <c r="U35" s="185">
        <f>IF(B35="","",Calcul!$AM39)</f>
        <v>0.29982371095989635</v>
      </c>
      <c r="V35" s="185">
        <f>IF(B35="","",Calcul!$AN39)</f>
        <v>0.79817454839246738</v>
      </c>
      <c r="W35" s="185">
        <f>IF(B35="","",Calcul!AS39)</f>
        <v>0.27585000893601003</v>
      </c>
      <c r="X35" s="185">
        <f>IF(B35="","",Calcul!AT39)</f>
        <v>0.82214825041635364</v>
      </c>
    </row>
    <row r="36" spans="1:24" s="228" customFormat="1" ht="13" customHeight="1">
      <c r="B36" s="198"/>
      <c r="E36" s="229"/>
    </row>
    <row r="37" spans="1:24" ht="13" customHeight="1"/>
    <row r="38" spans="1:24" ht="13" customHeight="1"/>
    <row r="39" spans="1:24" ht="13" customHeight="1"/>
    <row r="40" spans="1:24" ht="13" customHeight="1"/>
    <row r="41" spans="1:24" ht="13" customHeight="1"/>
    <row r="42" spans="1:24" ht="13" customHeight="1"/>
    <row r="43" spans="1:24" ht="13" customHeight="1"/>
    <row r="44" spans="1:24" ht="13" customHeight="1"/>
    <row r="45" spans="1:24" ht="13" customHeight="1"/>
    <row r="46" spans="1:24" ht="13" customHeight="1"/>
    <row r="47" spans="1:24" ht="13" customHeight="1"/>
    <row r="48" spans="1:24" ht="13" customHeight="1"/>
    <row r="49" ht="13" customHeight="1"/>
    <row r="50" ht="13" customHeight="1"/>
    <row r="51" ht="13" customHeight="1"/>
    <row r="52" ht="13" customHeight="1"/>
    <row r="53" ht="13" customHeight="1"/>
    <row r="54" ht="13" customHeight="1"/>
    <row r="55" ht="13" customHeight="1"/>
    <row r="56" ht="13" customHeight="1"/>
    <row r="57" ht="13" customHeight="1"/>
    <row r="58" ht="13" customHeight="1"/>
    <row r="59" ht="13" customHeight="1"/>
    <row r="60" ht="13" customHeight="1"/>
    <row r="61" ht="13" customHeight="1"/>
    <row r="62" ht="13" customHeight="1"/>
    <row r="63" ht="13" customHeight="1"/>
    <row r="64" ht="13" customHeight="1"/>
    <row r="65" ht="13" customHeight="1"/>
    <row r="66" ht="13" customHeight="1"/>
    <row r="67" ht="13" customHeight="1"/>
    <row r="68" ht="13" customHeight="1"/>
    <row r="69" ht="13" customHeight="1"/>
    <row r="70" ht="13" customHeight="1"/>
    <row r="71" ht="13" customHeight="1"/>
    <row r="72" ht="13" customHeight="1"/>
    <row r="73" ht="13" customHeight="1"/>
    <row r="74" ht="13" customHeight="1"/>
    <row r="75" ht="13" customHeight="1"/>
    <row r="76" ht="13" customHeight="1"/>
    <row r="77" ht="13" customHeight="1"/>
    <row r="78" ht="13" customHeight="1"/>
    <row r="79" ht="13" customHeight="1"/>
    <row r="80" ht="13" customHeight="1"/>
    <row r="81" ht="13" customHeight="1"/>
    <row r="82" ht="13" customHeight="1"/>
    <row r="83" ht="13" customHeight="1"/>
    <row r="84" ht="13" customHeight="1"/>
    <row r="85" ht="13" customHeight="1"/>
    <row r="86" ht="13" customHeight="1"/>
    <row r="87" ht="13" customHeight="1"/>
    <row r="88" ht="13" customHeight="1"/>
    <row r="89" ht="13" customHeight="1"/>
    <row r="90" ht="13" customHeight="1"/>
    <row r="91" ht="13" customHeight="1"/>
    <row r="92" ht="13" customHeight="1"/>
    <row r="93" ht="13" customHeight="1"/>
    <row r="94" ht="13" customHeight="1"/>
    <row r="95" ht="13" customHeight="1"/>
    <row r="96" ht="13" customHeight="1"/>
    <row r="97" ht="13" customHeight="1"/>
    <row r="98" ht="13" customHeight="1"/>
    <row r="99" ht="13" customHeight="1"/>
    <row r="100" ht="13" customHeight="1"/>
    <row r="101" ht="13" customHeight="1"/>
    <row r="102" ht="13" customHeight="1"/>
    <row r="103" ht="13" customHeight="1"/>
    <row r="104" ht="13" customHeight="1"/>
    <row r="105" ht="13" customHeight="1"/>
    <row r="106" ht="13" customHeight="1"/>
    <row r="107" ht="13" customHeight="1"/>
    <row r="108" ht="13" customHeight="1"/>
    <row r="109" ht="13" customHeight="1"/>
    <row r="110" ht="13" customHeight="1"/>
    <row r="111" ht="13" customHeight="1"/>
    <row r="112" ht="13" customHeight="1"/>
    <row r="113" ht="13" customHeight="1"/>
    <row r="114" ht="13" customHeight="1"/>
    <row r="115" ht="13" customHeight="1"/>
    <row r="116" ht="13" customHeight="1"/>
    <row r="117" ht="13" customHeight="1"/>
    <row r="118" ht="13" customHeight="1"/>
    <row r="119" ht="13" customHeight="1"/>
    <row r="120" ht="13" customHeight="1"/>
    <row r="121" ht="13" customHeight="1"/>
    <row r="122" ht="13" customHeight="1"/>
    <row r="123" ht="13" customHeight="1"/>
    <row r="124" ht="13" customHeight="1"/>
    <row r="125" ht="13" customHeight="1"/>
    <row r="126" ht="13" customHeight="1"/>
    <row r="127" ht="13" customHeight="1"/>
    <row r="128" ht="13" customHeight="1"/>
    <row r="129" ht="13" customHeight="1"/>
    <row r="130" ht="13" customHeight="1"/>
    <row r="131" ht="13" customHeight="1"/>
    <row r="132" ht="13" customHeight="1"/>
    <row r="133" ht="13" customHeight="1"/>
    <row r="134" ht="13" customHeight="1"/>
    <row r="135" ht="13" customHeight="1"/>
    <row r="136" ht="13" customHeight="1"/>
    <row r="137" ht="13" customHeight="1"/>
    <row r="138" ht="13" customHeight="1"/>
    <row r="139" ht="13" customHeight="1"/>
    <row r="140" ht="13" customHeight="1"/>
    <row r="141" ht="13" customHeight="1"/>
    <row r="142" ht="13" customHeight="1"/>
    <row r="143" ht="13" customHeight="1"/>
    <row r="144" ht="13" customHeight="1"/>
    <row r="145" ht="13" customHeight="1"/>
    <row r="146" ht="13" customHeight="1"/>
    <row r="147" ht="13" customHeight="1"/>
    <row r="148" ht="13" customHeight="1"/>
    <row r="149" ht="13" customHeight="1"/>
    <row r="150" ht="13" customHeight="1"/>
    <row r="151" ht="13" customHeight="1"/>
    <row r="152" ht="13" customHeight="1"/>
    <row r="153" ht="13" customHeight="1"/>
    <row r="154" ht="13" customHeight="1"/>
    <row r="155" ht="13" customHeight="1"/>
    <row r="156" ht="13" customHeight="1"/>
    <row r="157" ht="13" customHeight="1"/>
    <row r="158" ht="13" customHeight="1"/>
    <row r="159" ht="13" customHeight="1"/>
    <row r="160" ht="13" customHeight="1"/>
    <row r="161" ht="13" customHeight="1"/>
    <row r="162" ht="13" customHeight="1"/>
    <row r="163" ht="13" customHeight="1"/>
    <row r="164" ht="13" customHeight="1"/>
    <row r="165" ht="13" customHeight="1"/>
    <row r="166" ht="13" customHeight="1"/>
    <row r="167" ht="13" customHeight="1"/>
    <row r="168" ht="13" customHeight="1"/>
    <row r="169" ht="13" customHeight="1"/>
    <row r="170" ht="13" customHeight="1"/>
    <row r="171" ht="13" customHeight="1"/>
    <row r="172" ht="13" customHeight="1"/>
    <row r="173" ht="13" customHeight="1"/>
    <row r="174" ht="13" customHeight="1"/>
    <row r="175" ht="13" customHeight="1"/>
    <row r="176" ht="13" customHeight="1"/>
    <row r="177" ht="13" customHeight="1"/>
    <row r="178" ht="13" customHeight="1"/>
    <row r="179" ht="13" customHeight="1"/>
    <row r="180" ht="13" customHeight="1"/>
    <row r="181" ht="13" customHeight="1"/>
    <row r="182" ht="13" customHeight="1"/>
    <row r="183" ht="13" customHeight="1"/>
    <row r="184" ht="13" customHeight="1"/>
    <row r="185" ht="13" customHeight="1"/>
    <row r="186" ht="13" customHeight="1"/>
    <row r="187" ht="13" customHeight="1"/>
    <row r="188" ht="13" customHeight="1"/>
    <row r="189" ht="13" customHeight="1"/>
    <row r="190" ht="13" customHeight="1"/>
    <row r="191" ht="13" customHeight="1"/>
    <row r="192" ht="13" customHeight="1"/>
    <row r="193" ht="13" customHeight="1"/>
    <row r="194" ht="13" customHeight="1"/>
    <row r="195" ht="13" customHeight="1"/>
    <row r="196" ht="13" customHeight="1"/>
    <row r="197" ht="13" customHeight="1"/>
    <row r="198" ht="13" customHeight="1"/>
    <row r="199" ht="13" customHeight="1"/>
    <row r="200" ht="13" customHeight="1"/>
    <row r="201" ht="13" customHeight="1"/>
    <row r="202" ht="13" customHeight="1"/>
    <row r="203" ht="13" customHeight="1"/>
    <row r="204" ht="13" customHeight="1"/>
    <row r="205" ht="13" customHeight="1"/>
    <row r="206" ht="13" customHeight="1"/>
    <row r="207" ht="13" customHeight="1"/>
    <row r="208" ht="13" customHeight="1"/>
    <row r="209" ht="13" customHeight="1"/>
    <row r="210" ht="13" customHeight="1"/>
    <row r="211" ht="13" customHeight="1"/>
    <row r="212" ht="13" customHeight="1"/>
    <row r="213" ht="13" customHeight="1"/>
    <row r="214" ht="13" customHeight="1"/>
    <row r="215" ht="13" customHeight="1"/>
    <row r="216" ht="13" customHeight="1"/>
    <row r="217" ht="13" customHeight="1"/>
    <row r="218" ht="13" customHeight="1"/>
    <row r="219" ht="13" customHeight="1"/>
    <row r="220" ht="13" customHeight="1"/>
    <row r="221" ht="13" customHeight="1"/>
    <row r="222" ht="13" customHeight="1"/>
    <row r="223" ht="13" customHeight="1"/>
    <row r="224" ht="13" customHeight="1"/>
    <row r="225" ht="13" customHeight="1"/>
    <row r="226" ht="13" customHeight="1"/>
    <row r="227" ht="13" customHeight="1"/>
    <row r="228" ht="13" customHeight="1"/>
    <row r="229" ht="13" customHeight="1"/>
    <row r="230" ht="13" customHeight="1"/>
    <row r="231" ht="13" customHeight="1"/>
    <row r="232" ht="13" customHeight="1"/>
    <row r="233" ht="13" customHeight="1"/>
    <row r="234" ht="13" customHeight="1"/>
    <row r="235" ht="13" customHeight="1"/>
    <row r="236" ht="13" customHeight="1"/>
    <row r="237" ht="13" customHeight="1"/>
    <row r="238" ht="13" customHeight="1"/>
    <row r="239" ht="13" customHeight="1"/>
    <row r="240" ht="13" customHeight="1"/>
    <row r="241" ht="13" customHeight="1"/>
    <row r="242" ht="13" customHeight="1"/>
    <row r="243" ht="13" customHeight="1"/>
    <row r="244" ht="13" customHeight="1"/>
    <row r="245" ht="13" customHeight="1"/>
    <row r="246" ht="13" customHeight="1"/>
    <row r="247" ht="13" customHeight="1"/>
    <row r="248" ht="13" customHeight="1"/>
    <row r="249" ht="13" customHeight="1"/>
    <row r="250" ht="13" customHeight="1"/>
    <row r="251" ht="13" customHeight="1"/>
    <row r="252" ht="13" customHeight="1"/>
    <row r="253" ht="13" customHeight="1"/>
    <row r="254" ht="13" customHeight="1"/>
    <row r="255" ht="13" customHeight="1"/>
    <row r="256" ht="13" customHeight="1"/>
    <row r="257" ht="13" customHeight="1"/>
    <row r="258" ht="13" customHeight="1"/>
    <row r="259" ht="13" customHeight="1"/>
    <row r="260" ht="13" customHeight="1"/>
    <row r="261" ht="13" customHeight="1"/>
    <row r="262" ht="13" customHeight="1"/>
    <row r="263" ht="13" customHeight="1"/>
    <row r="264" ht="13" customHeight="1"/>
    <row r="265" ht="13" customHeight="1"/>
    <row r="266" ht="13" customHeight="1"/>
    <row r="267" ht="13" customHeight="1"/>
    <row r="268" ht="13" customHeight="1"/>
    <row r="269" ht="13" customHeight="1"/>
    <row r="270" ht="13" customHeight="1"/>
    <row r="271" ht="13" customHeight="1"/>
    <row r="272" ht="13" customHeight="1"/>
    <row r="273" ht="13" customHeight="1"/>
    <row r="274" ht="13" customHeight="1"/>
    <row r="275" ht="13" customHeight="1"/>
    <row r="276" ht="13" customHeight="1"/>
    <row r="277" ht="13" customHeight="1"/>
    <row r="278" ht="13" customHeight="1"/>
    <row r="279" ht="13" customHeight="1"/>
    <row r="280" ht="13" customHeight="1"/>
    <row r="281" ht="13" customHeight="1"/>
    <row r="282" ht="13" customHeight="1"/>
    <row r="283" ht="13" customHeight="1"/>
    <row r="284" ht="13" customHeight="1"/>
    <row r="285" ht="13" customHeight="1"/>
    <row r="286" ht="13" customHeight="1"/>
    <row r="287" ht="13" customHeight="1"/>
    <row r="288" ht="13" customHeight="1"/>
    <row r="289" ht="13" customHeight="1"/>
    <row r="290" ht="13" customHeight="1"/>
    <row r="291" ht="13" customHeight="1"/>
    <row r="292" ht="13" customHeight="1"/>
    <row r="293" ht="13" customHeight="1"/>
    <row r="294" ht="13" customHeight="1"/>
    <row r="295" ht="13" customHeight="1"/>
    <row r="296" ht="13" customHeight="1"/>
    <row r="297" ht="13" customHeight="1"/>
    <row r="298" ht="13" customHeight="1"/>
    <row r="299" ht="13" customHeight="1"/>
    <row r="300" ht="13" customHeight="1"/>
    <row r="301" ht="13" customHeight="1"/>
    <row r="302" ht="13" customHeight="1"/>
    <row r="303" ht="13" customHeight="1"/>
    <row r="304" ht="13" customHeight="1"/>
    <row r="305" ht="13" customHeight="1"/>
    <row r="306" ht="13" customHeight="1"/>
    <row r="307" ht="13" customHeight="1"/>
    <row r="308" ht="13" customHeight="1"/>
    <row r="309" ht="13" customHeight="1"/>
    <row r="310" ht="13" customHeight="1"/>
    <row r="311" ht="13" customHeight="1"/>
    <row r="312" ht="13" customHeight="1"/>
    <row r="313" ht="13" customHeight="1"/>
    <row r="314" ht="13" customHeight="1"/>
    <row r="315" ht="13" customHeight="1"/>
    <row r="316" ht="13" customHeight="1"/>
    <row r="317" ht="13" customHeight="1"/>
    <row r="318" ht="13" customHeight="1"/>
    <row r="319" ht="13" customHeight="1"/>
    <row r="320" ht="13" customHeight="1"/>
    <row r="321" ht="13" customHeight="1"/>
    <row r="322" ht="13" customHeight="1"/>
    <row r="323" ht="13" customHeight="1"/>
    <row r="324" ht="13" customHeight="1"/>
    <row r="325" ht="13" customHeight="1"/>
    <row r="326" ht="13" customHeight="1"/>
    <row r="327" ht="13" customHeight="1"/>
    <row r="328" ht="13" customHeight="1"/>
    <row r="329" ht="13" customHeight="1"/>
    <row r="330" ht="13" customHeight="1"/>
    <row r="331" ht="13" customHeight="1"/>
    <row r="332" ht="13" customHeight="1"/>
    <row r="333" ht="13" customHeight="1"/>
    <row r="334" ht="13" customHeight="1"/>
    <row r="335" ht="13" customHeight="1"/>
    <row r="336" ht="13" customHeight="1"/>
    <row r="337" ht="13" customHeight="1"/>
    <row r="338" ht="13" customHeight="1"/>
    <row r="339" ht="13" customHeight="1"/>
    <row r="340" ht="13" customHeight="1"/>
    <row r="341" ht="13" customHeight="1"/>
    <row r="342" ht="13" customHeight="1"/>
    <row r="343" ht="13" customHeight="1"/>
    <row r="344" ht="13" customHeight="1"/>
    <row r="345" ht="13" customHeight="1"/>
    <row r="346" ht="13" customHeight="1"/>
    <row r="347" ht="13" customHeight="1"/>
    <row r="348" ht="13" customHeight="1"/>
    <row r="349" ht="13" customHeight="1"/>
    <row r="350" ht="13" customHeight="1"/>
    <row r="351" ht="13" customHeight="1"/>
    <row r="352" ht="13" customHeight="1"/>
    <row r="353" ht="13" customHeight="1"/>
    <row r="354" ht="13" customHeight="1"/>
    <row r="355" ht="13" customHeight="1"/>
    <row r="356" ht="13" customHeight="1"/>
    <row r="357" ht="13" customHeight="1"/>
    <row r="358" ht="13" customHeight="1"/>
    <row r="359" ht="13" customHeight="1"/>
    <row r="360" ht="13" customHeight="1"/>
    <row r="361" ht="13" customHeight="1"/>
    <row r="362" ht="13" customHeight="1"/>
    <row r="363" ht="13" customHeight="1"/>
    <row r="364" ht="13" customHeight="1"/>
    <row r="365" ht="13" customHeight="1"/>
    <row r="366" ht="13" customHeight="1"/>
    <row r="367" ht="13" customHeight="1"/>
    <row r="368" ht="13" customHeight="1"/>
    <row r="369" ht="13" customHeight="1"/>
    <row r="370" ht="13" customHeight="1"/>
    <row r="371" ht="13" customHeight="1"/>
    <row r="372" ht="13" customHeight="1"/>
    <row r="373" ht="13" customHeight="1"/>
    <row r="374" ht="13" customHeight="1"/>
    <row r="375" ht="13" customHeight="1"/>
    <row r="376" ht="13" customHeight="1"/>
    <row r="377" ht="13" customHeight="1"/>
    <row r="378" ht="13" customHeight="1"/>
    <row r="379" ht="13" customHeight="1"/>
    <row r="380" ht="13" customHeight="1"/>
    <row r="381" ht="13" customHeight="1"/>
    <row r="382" ht="13" customHeight="1"/>
    <row r="383" ht="13" customHeight="1"/>
    <row r="384" ht="13" customHeight="1"/>
    <row r="385" ht="13" customHeight="1"/>
    <row r="386" ht="13" customHeight="1"/>
    <row r="387" ht="13" customHeight="1"/>
    <row r="388" ht="13" customHeight="1"/>
    <row r="389" ht="13" customHeight="1"/>
    <row r="390" ht="13" customHeight="1"/>
    <row r="391" ht="13" customHeight="1"/>
    <row r="392" ht="13" customHeight="1"/>
    <row r="393" ht="13" customHeight="1"/>
    <row r="394" ht="13" customHeight="1"/>
    <row r="395" ht="13" customHeight="1"/>
    <row r="396" ht="13" customHeight="1"/>
    <row r="397" ht="13" customHeight="1"/>
    <row r="398" ht="13" customHeight="1"/>
    <row r="399" ht="13" customHeight="1"/>
    <row r="400" ht="13" customHeight="1"/>
    <row r="401" ht="13" customHeight="1"/>
    <row r="402" ht="13" customHeight="1"/>
    <row r="403" ht="13" customHeight="1"/>
    <row r="404" ht="13" customHeight="1"/>
    <row r="405" ht="13" customHeight="1"/>
    <row r="406" ht="13" customHeight="1"/>
    <row r="407" ht="13" customHeight="1"/>
    <row r="408" ht="13" customHeight="1"/>
    <row r="409" ht="13" customHeight="1"/>
    <row r="410" ht="13" customHeight="1"/>
    <row r="411" ht="13" customHeight="1"/>
    <row r="412" ht="13" customHeight="1"/>
    <row r="413" ht="13" customHeight="1"/>
    <row r="414" ht="13" customHeight="1"/>
    <row r="415" ht="13" customHeight="1"/>
    <row r="416" ht="13" customHeight="1"/>
    <row r="417" ht="13" customHeight="1"/>
    <row r="418" ht="13" customHeight="1"/>
    <row r="419" ht="13" customHeight="1"/>
    <row r="420" ht="13" customHeight="1"/>
    <row r="421" ht="13" customHeight="1"/>
    <row r="422" ht="13" customHeight="1"/>
    <row r="423" ht="13" customHeight="1"/>
    <row r="424" ht="13" customHeight="1"/>
    <row r="425" ht="13" customHeight="1"/>
    <row r="426" ht="13" customHeight="1"/>
    <row r="427" ht="13" customHeight="1"/>
    <row r="428" ht="13" customHeight="1"/>
    <row r="429" ht="13" customHeight="1"/>
    <row r="430" ht="13" customHeight="1"/>
    <row r="431" ht="13" customHeight="1"/>
    <row r="432" ht="13" customHeight="1"/>
    <row r="433" ht="13" customHeight="1"/>
    <row r="434" ht="13" customHeight="1"/>
    <row r="435" ht="13" customHeight="1"/>
    <row r="436" ht="13" customHeight="1"/>
    <row r="437" ht="13" customHeight="1"/>
    <row r="438" ht="13" customHeight="1"/>
    <row r="439" ht="13" customHeight="1"/>
    <row r="440" ht="13" customHeight="1"/>
    <row r="441" ht="13" customHeight="1"/>
    <row r="442" ht="13" customHeight="1"/>
    <row r="443" ht="13" customHeight="1"/>
    <row r="444" ht="13" customHeight="1"/>
    <row r="445" ht="13" customHeight="1"/>
    <row r="446" ht="13" customHeight="1"/>
    <row r="447" ht="13" customHeight="1"/>
    <row r="448" ht="13" customHeight="1"/>
    <row r="449" ht="13" customHeight="1"/>
    <row r="450" ht="13" customHeight="1"/>
    <row r="451" ht="13" customHeight="1"/>
    <row r="452" ht="13" customHeight="1"/>
    <row r="453" ht="13" customHeight="1"/>
    <row r="454" ht="13" customHeight="1"/>
    <row r="455" ht="13" customHeight="1"/>
    <row r="456" ht="13" customHeight="1"/>
    <row r="457" ht="13" customHeight="1"/>
    <row r="458" ht="13" customHeight="1"/>
    <row r="459" ht="13" customHeight="1"/>
    <row r="460" ht="13" customHeight="1"/>
    <row r="461" ht="13" customHeight="1"/>
    <row r="462" ht="13" customHeight="1"/>
    <row r="463" ht="13" customHeight="1"/>
    <row r="464" ht="13" customHeight="1"/>
    <row r="465" ht="13" customHeight="1"/>
    <row r="466" ht="13" customHeight="1"/>
    <row r="467" ht="13" customHeight="1"/>
  </sheetData>
  <sheetProtection sheet="1" objects="1" scenarios="1"/>
  <mergeCells count="14">
    <mergeCell ref="Q4:R4"/>
    <mergeCell ref="J2:K2"/>
    <mergeCell ref="L2:O2"/>
    <mergeCell ref="P2:R2"/>
    <mergeCell ref="S2:X2"/>
    <mergeCell ref="Q3:R3"/>
    <mergeCell ref="S3:T3"/>
    <mergeCell ref="U3:V3"/>
    <mergeCell ref="W3:X3"/>
    <mergeCell ref="I2:I4"/>
    <mergeCell ref="D2:D4"/>
    <mergeCell ref="E2:G3"/>
    <mergeCell ref="H2:H3"/>
    <mergeCell ref="B2:C3"/>
  </mergeCells>
  <phoneticPr fontId="1" type="noConversion"/>
  <conditionalFormatting sqref="W5:W35">
    <cfRule type="containsText" dxfId="42" priority="12" operator="containsText" text="Jour">
      <formula>NOT(ISERROR(SEARCH("Jour",W5)))</formula>
    </cfRule>
  </conditionalFormatting>
  <conditionalFormatting sqref="I5:I35">
    <cfRule type="cellIs" dxfId="41" priority="26" operator="equal">
      <formula>"E"</formula>
    </cfRule>
    <cfRule type="cellIs" dxfId="40" priority="27" operator="equal">
      <formula>"H"</formula>
    </cfRule>
  </conditionalFormatting>
  <conditionalFormatting sqref="D5:O35 Q5:Q35 S5:X35">
    <cfRule type="expression" dxfId="39" priority="11">
      <formula>$B5=TODAY()</formula>
    </cfRule>
  </conditionalFormatting>
  <conditionalFormatting sqref="B5:C35 B36">
    <cfRule type="expression" dxfId="38" priority="10">
      <formula>$B5=TODAY()</formula>
    </cfRule>
    <cfRule type="expression" dxfId="37" priority="14">
      <formula>$I5="-"</formula>
    </cfRule>
  </conditionalFormatting>
  <conditionalFormatting sqref="B5:B36">
    <cfRule type="expression" dxfId="36" priority="29">
      <formula>I5="E"</formula>
    </cfRule>
    <cfRule type="expression" dxfId="35" priority="30">
      <formula>I5="H"</formula>
    </cfRule>
  </conditionalFormatting>
  <conditionalFormatting sqref="L5:L35">
    <cfRule type="expression" dxfId="34" priority="31">
      <formula>I5="E"</formula>
    </cfRule>
    <cfRule type="expression" dxfId="33" priority="32">
      <formula>I5="H"</formula>
    </cfRule>
  </conditionalFormatting>
  <conditionalFormatting sqref="M5:M35">
    <cfRule type="expression" dxfId="32" priority="33">
      <formula>I5="H"</formula>
    </cfRule>
    <cfRule type="expression" dxfId="31" priority="34">
      <formula>I5="E"</formula>
    </cfRule>
  </conditionalFormatting>
  <conditionalFormatting sqref="C5:C35">
    <cfRule type="expression" dxfId="30" priority="35">
      <formula>I5="E"</formula>
    </cfRule>
    <cfRule type="expression" dxfId="29" priority="36">
      <formula>I5="H"</formula>
    </cfRule>
  </conditionalFormatting>
  <conditionalFormatting sqref="J5:J35">
    <cfRule type="expression" dxfId="28" priority="39">
      <formula>$I5="H"</formula>
    </cfRule>
    <cfRule type="expression" dxfId="27" priority="40">
      <formula>$I5="E"</formula>
    </cfRule>
  </conditionalFormatting>
  <conditionalFormatting sqref="I5:J35 L5:M35">
    <cfRule type="expression" dxfId="26" priority="13">
      <formula>$I5="-"</formula>
    </cfRule>
  </conditionalFormatting>
  <conditionalFormatting sqref="B7:O35 B36 Q7:Q35 S7:X35">
    <cfRule type="containsBlanks" dxfId="25" priority="6">
      <formula>LEN(TRIM(B7))=0</formula>
    </cfRule>
  </conditionalFormatting>
  <conditionalFormatting sqref="U5:U35">
    <cfRule type="containsText" dxfId="24" priority="5" operator="containsText" text="Jour">
      <formula>NOT(ISERROR(SEARCH("Jour",U5)))</formula>
    </cfRule>
  </conditionalFormatting>
  <conditionalFormatting sqref="S5:S35">
    <cfRule type="containsText" dxfId="23" priority="4" operator="containsText" text="Jour">
      <formula>NOT(ISERROR(SEARCH("Jour",S5)))</formula>
    </cfRule>
  </conditionalFormatting>
  <conditionalFormatting sqref="P5:P35">
    <cfRule type="expression" dxfId="22" priority="2">
      <formula>I5="H"</formula>
    </cfRule>
    <cfRule type="expression" dxfId="21" priority="3">
      <formula>I5="E"</formula>
    </cfRule>
  </conditionalFormatting>
  <conditionalFormatting sqref="P5:P35">
    <cfRule type="expression" dxfId="20" priority="1">
      <formula>$I5="-"</formula>
    </cfRule>
  </conditionalFormatting>
  <hyperlinks>
    <hyperlink ref="E2" r:id="rId1" tooltip="Définition de l'équation du temps" xr:uid="{00000000-0004-0000-0200-000000000000}"/>
    <hyperlink ref="F2" r:id="rId2" tooltip="Définition de l'équation du temps" display="https://fr.wikipedia.org/wiki/%C3%89quation_du_temps" xr:uid="{00000000-0004-0000-0200-000001000000}"/>
    <hyperlink ref="G2" r:id="rId3" tooltip="Définition de l'équation du temps" display="https://fr.wikipedia.org/wiki/%C3%89quation_du_temps" xr:uid="{00000000-0004-0000-0200-000002000000}"/>
    <hyperlink ref="E3" r:id="rId4" tooltip="Définition de l'équation du temps" display="https://fr.wikipedia.org/wiki/%C3%89quation_du_temps" xr:uid="{00000000-0004-0000-0200-000003000000}"/>
    <hyperlink ref="F3" r:id="rId5" tooltip="Définition de l'équation du temps" display="https://fr.wikipedia.org/wiki/%C3%89quation_du_temps" xr:uid="{00000000-0004-0000-0200-000004000000}"/>
    <hyperlink ref="G3" r:id="rId6" tooltip="Définition de l'équation du temps" display="https://fr.wikipedia.org/wiki/%C3%89quation_du_temps" xr:uid="{00000000-0004-0000-0200-000005000000}"/>
    <hyperlink ref="H2" r:id="rId7" tooltip="Définition de la déclinaison solaire" xr:uid="{00000000-0004-0000-0200-000006000000}"/>
    <hyperlink ref="H3" r:id="rId8" tooltip="Définition de la déclinaison solaire" display="http://outilssolaires.com/glossaire/geometrie-solaire/declinaison-solaire+a163.html" xr:uid="{00000000-0004-0000-0200-000007000000}"/>
    <hyperlink ref="S2" r:id="rId9" tooltip="Définition des crépuscules civil, nautique et astronomique" xr:uid="{00000000-0004-0000-0200-000008000000}"/>
    <hyperlink ref="T2" r:id="rId10" tooltip="Définition des crépuscules civil, nautique et astronomique" display="https://fr.wikipedia.org/wiki/Cr%C3%A9puscule" xr:uid="{00000000-0004-0000-0200-000009000000}"/>
    <hyperlink ref="U2" r:id="rId11" tooltip="Définition des crépuscules civil, nautique et astronomique" display="https://fr.wikipedia.org/wiki/Cr%C3%A9puscule" xr:uid="{00000000-0004-0000-0200-00000A000000}"/>
    <hyperlink ref="V2" r:id="rId12" tooltip="Définition des crépuscules civil, nautique et astronomique" display="https://fr.wikipedia.org/wiki/Cr%C3%A9puscule" xr:uid="{00000000-0004-0000-0200-00000B000000}"/>
    <hyperlink ref="W2" r:id="rId13" tooltip="Définition des crépuscules civil, nautique et astronomique" display="https://fr.wikipedia.org/wiki/Cr%C3%A9puscule" xr:uid="{00000000-0004-0000-0200-00000C000000}"/>
    <hyperlink ref="X2" r:id="rId14" tooltip="Définition des crépuscules civil, nautique et astronomique" display="https://fr.wikipedia.org/wiki/Cr%C3%A9puscule" xr:uid="{00000000-0004-0000-0200-00000D000000}"/>
    <hyperlink ref="J2" r:id="rId15" tooltip="Définition du &quot;Passage au Méridien&quot; ou &quot;Midi Solaire&quot;" xr:uid="{00000000-0004-0000-0200-00000E000000}"/>
    <hyperlink ref="K2" r:id="rId16" tooltip="Définition du &quot;Passage au Méridien&quot; ou &quot;Midi Solaire&quot;" display="https://fr.wikipedia.org/wiki/Temps_solaire" xr:uid="{00000000-0004-0000-0200-00000F000000}"/>
  </hyperlinks>
  <printOptions horizontalCentered="1" verticalCentered="1"/>
  <pageMargins left="0.25" right="0.25" top="0.75000000000000011" bottom="0.75000000000000011" header="0.30000000000000004" footer="0.30000000000000004"/>
  <pageSetup paperSize="9" scale="89" orientation="landscape" horizontalDpi="4294967292" verticalDpi="4294967292"/>
  <rowBreaks count="1" manualBreakCount="1">
    <brk id="34" min="8"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4D331"/>
    <pageSetUpPr fitToPage="1"/>
  </sheetPr>
  <dimension ref="A1:AA468"/>
  <sheetViews>
    <sheetView showGridLines="0" tabSelected="1" workbookViewId="0">
      <pane xSplit="1" ySplit="5" topLeftCell="B6" activePane="bottomRight" state="frozen"/>
      <selection pane="topRight" activeCell="B1" sqref="B1"/>
      <selection pane="bottomLeft" activeCell="A6" sqref="A6"/>
      <selection pane="bottomRight" activeCell="P20" sqref="P20"/>
    </sheetView>
  </sheetViews>
  <sheetFormatPr baseColWidth="10" defaultColWidth="10.83203125" defaultRowHeight="13"/>
  <cols>
    <col min="1" max="1" width="2.6640625" style="207" customWidth="1"/>
    <col min="2" max="2" width="10.83203125" style="207"/>
    <col min="3" max="3" width="10.83203125" style="207" customWidth="1"/>
    <col min="4" max="4" width="4" style="207" customWidth="1"/>
    <col min="5" max="5" width="6.33203125" style="214" hidden="1" customWidth="1"/>
    <col min="6" max="6" width="2.33203125" style="207" hidden="1" customWidth="1"/>
    <col min="7" max="7" width="6.6640625" style="207" hidden="1" customWidth="1"/>
    <col min="8" max="8" width="11.5" style="207" hidden="1" customWidth="1"/>
    <col min="9" max="9" width="3.1640625" style="207" bestFit="1" customWidth="1"/>
    <col min="10" max="10" width="7.5" style="207" customWidth="1"/>
    <col min="11" max="11" width="9.33203125" style="207" customWidth="1"/>
    <col min="12" max="12" width="7.33203125" style="207" customWidth="1"/>
    <col min="13" max="13" width="8.5" style="207" bestFit="1" customWidth="1"/>
    <col min="14" max="15" width="8.6640625" style="207" bestFit="1" customWidth="1"/>
    <col min="16" max="16" width="12.83203125" style="207" customWidth="1"/>
    <col min="17" max="17" width="2.1640625" style="207" bestFit="1" customWidth="1"/>
    <col min="18" max="18" width="9.1640625" style="207" bestFit="1" customWidth="1"/>
    <col min="19" max="24" width="6.83203125" style="207" customWidth="1"/>
    <col min="25" max="25" width="2" style="207" customWidth="1"/>
    <col min="26" max="16384" width="10.83203125" style="207"/>
  </cols>
  <sheetData>
    <row r="1" spans="1:24" s="228" customFormat="1">
      <c r="E1" s="229"/>
      <c r="I1" s="230"/>
      <c r="X1" s="278" t="str">
        <f ca="1">CONCATENATE("© Jean-Jacques Rey — ",MID(CELL("filename",A1),FIND("[",CELL("filename",A1))+1,SUM(FIND({"[";"]"},CELL("filename",A1))*{-1;1})-6))</f>
        <v>© Jean-Jacques Rey — Lever-coucher-soleil v1.7.2</v>
      </c>
    </row>
    <row r="2" spans="1:24" ht="20" customHeight="1">
      <c r="A2" s="228"/>
      <c r="B2" s="424" t="str">
        <f>CONCATENATE(Calcul!G2,CHAR(10),CHAR(13),Calcul!G3,CHAR(10),CHAR(13),UPPER(TEXT(B6,"mmm aa"))," =&gt; ",UPPER(TEXT(B6+364,"mmm aa")))</f>
        <v>Lat. ⇅ 45° 10' 55,7" N
_x000D_Lon. ⇄ 0° 43' 20" E
_x000D_JANV 21 =&gt; DÉC 21</v>
      </c>
      <c r="C2" s="425"/>
      <c r="D2" s="398" t="s">
        <v>147</v>
      </c>
      <c r="E2" s="401" t="s">
        <v>68</v>
      </c>
      <c r="F2" s="402"/>
      <c r="G2" s="402"/>
      <c r="H2" s="401" t="s">
        <v>69</v>
      </c>
      <c r="I2" s="395" t="str">
        <f>IF(Calcul!$BD$9="OUI","Heure UTC","H Eté / Hiver")</f>
        <v>H Eté / Hiver</v>
      </c>
      <c r="J2" s="411" t="s">
        <v>90</v>
      </c>
      <c r="K2" s="411"/>
      <c r="L2" s="412" t="s">
        <v>92</v>
      </c>
      <c r="M2" s="413"/>
      <c r="N2" s="413"/>
      <c r="O2" s="414"/>
      <c r="P2" s="415" t="s">
        <v>7</v>
      </c>
      <c r="Q2" s="416"/>
      <c r="R2" s="417"/>
      <c r="S2" s="418" t="s">
        <v>56</v>
      </c>
      <c r="T2" s="419"/>
      <c r="U2" s="419"/>
      <c r="V2" s="419"/>
      <c r="W2" s="419"/>
      <c r="X2" s="420"/>
    </row>
    <row r="3" spans="1:24" ht="30">
      <c r="A3" s="228"/>
      <c r="B3" s="426"/>
      <c r="C3" s="427"/>
      <c r="D3" s="399"/>
      <c r="E3" s="403"/>
      <c r="F3" s="403"/>
      <c r="G3" s="403"/>
      <c r="H3" s="404"/>
      <c r="I3" s="396"/>
      <c r="J3" s="280" t="s">
        <v>58</v>
      </c>
      <c r="K3" s="280" t="s">
        <v>57</v>
      </c>
      <c r="L3" s="279" t="s">
        <v>43</v>
      </c>
      <c r="M3" s="279" t="s">
        <v>20</v>
      </c>
      <c r="N3" s="202" t="s">
        <v>66</v>
      </c>
      <c r="O3" s="202" t="s">
        <v>67</v>
      </c>
      <c r="P3" s="203"/>
      <c r="Q3" s="421" t="s">
        <v>82</v>
      </c>
      <c r="R3" s="422"/>
      <c r="S3" s="423" t="s">
        <v>65</v>
      </c>
      <c r="T3" s="423"/>
      <c r="U3" s="423" t="s">
        <v>64</v>
      </c>
      <c r="V3" s="423"/>
      <c r="W3" s="423" t="s">
        <v>81</v>
      </c>
      <c r="X3" s="423"/>
    </row>
    <row r="4" spans="1:24" ht="30" customHeight="1">
      <c r="A4" s="228"/>
      <c r="B4" s="204" t="s">
        <v>31</v>
      </c>
      <c r="C4" s="204" t="s">
        <v>29</v>
      </c>
      <c r="D4" s="400"/>
      <c r="E4" s="204" t="s">
        <v>86</v>
      </c>
      <c r="F4" s="281" t="s">
        <v>93</v>
      </c>
      <c r="G4" s="282" t="s">
        <v>83</v>
      </c>
      <c r="H4" s="205" t="s">
        <v>87</v>
      </c>
      <c r="I4" s="397"/>
      <c r="J4" s="205" t="s">
        <v>89</v>
      </c>
      <c r="K4" s="205" t="s">
        <v>87</v>
      </c>
      <c r="L4" s="281" t="s">
        <v>91</v>
      </c>
      <c r="M4" s="281" t="s">
        <v>91</v>
      </c>
      <c r="N4" s="205" t="s">
        <v>87</v>
      </c>
      <c r="O4" s="205" t="s">
        <v>87</v>
      </c>
      <c r="P4" s="205" t="s">
        <v>149</v>
      </c>
      <c r="Q4" s="409" t="s">
        <v>150</v>
      </c>
      <c r="R4" s="410"/>
      <c r="S4" s="206" t="s">
        <v>84</v>
      </c>
      <c r="T4" s="206" t="s">
        <v>85</v>
      </c>
      <c r="U4" s="206" t="s">
        <v>84</v>
      </c>
      <c r="V4" s="206" t="s">
        <v>85</v>
      </c>
      <c r="W4" s="206" t="s">
        <v>84</v>
      </c>
      <c r="X4" s="206" t="s">
        <v>85</v>
      </c>
    </row>
    <row r="5" spans="1:24" ht="3" customHeight="1">
      <c r="A5" s="228"/>
      <c r="B5" s="285"/>
      <c r="C5" s="285"/>
      <c r="D5" s="284"/>
      <c r="E5" s="285"/>
      <c r="F5" s="283"/>
      <c r="G5" s="286"/>
      <c r="H5" s="285"/>
      <c r="I5" s="287"/>
      <c r="J5" s="285"/>
      <c r="K5" s="285"/>
      <c r="L5" s="283"/>
      <c r="M5" s="283"/>
      <c r="N5" s="285"/>
      <c r="O5" s="285"/>
      <c r="P5" s="285"/>
      <c r="Q5" s="283"/>
      <c r="R5" s="286"/>
      <c r="S5" s="202"/>
      <c r="T5" s="202"/>
      <c r="U5" s="202"/>
      <c r="V5" s="202"/>
      <c r="W5" s="202"/>
      <c r="X5" s="202"/>
    </row>
    <row r="6" spans="1:24" ht="14">
      <c r="A6" s="228"/>
      <c r="B6" s="198">
        <f>DATE(Paramètres!F7,Paramètres!E7,Paramètres!D7)</f>
        <v>44197</v>
      </c>
      <c r="C6" s="199" t="str">
        <f>Calcul!AV9</f>
        <v>Vendredi</v>
      </c>
      <c r="D6" s="93">
        <f>Calcul!G9</f>
        <v>1</v>
      </c>
      <c r="E6" s="213">
        <f>Calcul!$L9</f>
        <v>3.5402261887435742</v>
      </c>
      <c r="F6" s="189" t="str">
        <f>Calcul!$M9</f>
        <v>+</v>
      </c>
      <c r="G6" s="191">
        <f>Calcul!$N9</f>
        <v>0.14750942453098226</v>
      </c>
      <c r="H6" s="183">
        <f>Calcul!$O9</f>
        <v>-22.99189741202202</v>
      </c>
      <c r="I6" s="197" t="str">
        <f>Calcul!AW9</f>
        <v>H</v>
      </c>
      <c r="J6" s="201">
        <f>Calcul!$P9</f>
        <v>0.54211898423601024</v>
      </c>
      <c r="K6" s="183">
        <f>Calcul!$Q9</f>
        <v>21.825963699089094</v>
      </c>
      <c r="L6" s="201">
        <f>IFERROR(Calcul!$Y9,"-")</f>
        <v>0.35833333333333334</v>
      </c>
      <c r="M6" s="201">
        <f>IFERROR(Calcul!$Z9,"-")</f>
        <v>0.72569444444444453</v>
      </c>
      <c r="N6" s="183">
        <f>IFERROR(Calcul!$AA9,"-")</f>
        <v>57.34870123508982</v>
      </c>
      <c r="O6" s="183">
        <f>IFERROR(Calcul!$AB9,"&lt; 0°")</f>
        <v>39.595381758916567</v>
      </c>
      <c r="P6" s="304">
        <f>Calcul!$T9</f>
        <v>0.36740875544504314</v>
      </c>
      <c r="Q6" s="181" t="str">
        <f>IFERROR(Calcul!AY9," ")</f>
        <v>+</v>
      </c>
      <c r="R6" s="306">
        <f>IFERROR(Calcul!AZ9,"00:00")</f>
        <v>1.53242614182314E-4</v>
      </c>
      <c r="S6" s="185">
        <f>Calcul!$AG9</f>
        <v>0.33483671946755528</v>
      </c>
      <c r="T6" s="185">
        <f>Calcul!$AH9</f>
        <v>0.74940124900446514</v>
      </c>
      <c r="U6" s="185">
        <f>Calcul!$AM9</f>
        <v>0.30909364764070896</v>
      </c>
      <c r="V6" s="185">
        <f>Calcul!$AN9</f>
        <v>0.77514432083131146</v>
      </c>
      <c r="W6" s="185">
        <f>Calcul!AS9</f>
        <v>0.28428470797758293</v>
      </c>
      <c r="X6" s="185">
        <f>Calcul!AT9</f>
        <v>0.79995326049443749</v>
      </c>
    </row>
    <row r="7" spans="1:24" ht="14">
      <c r="A7" s="228"/>
      <c r="B7" s="198">
        <f>B6+1</f>
        <v>44198</v>
      </c>
      <c r="C7" s="199" t="str">
        <f>Calcul!AV10</f>
        <v>Samedi</v>
      </c>
      <c r="D7" s="93">
        <f>Calcul!G10</f>
        <v>2</v>
      </c>
      <c r="E7" s="213">
        <f>Calcul!$L10</f>
        <v>4.0085223503512255</v>
      </c>
      <c r="F7" s="189" t="str">
        <f>Calcul!$M10</f>
        <v>+</v>
      </c>
      <c r="G7" s="191">
        <f>Calcul!$N10</f>
        <v>0.16702176459796772</v>
      </c>
      <c r="H7" s="183">
        <f>Calcul!$O10</f>
        <v>-22.904673684616554</v>
      </c>
      <c r="I7" s="197" t="str">
        <f>Calcul!AW10</f>
        <v>H</v>
      </c>
      <c r="J7" s="201">
        <f>Calcul!$P10</f>
        <v>0.54244418990379339</v>
      </c>
      <c r="K7" s="183">
        <f>Calcul!$Q10</f>
        <v>21.913187426494559</v>
      </c>
      <c r="L7" s="201">
        <f>IFERROR(Calcul!$Y10,"-")</f>
        <v>0.35833333333333334</v>
      </c>
      <c r="M7" s="201">
        <f>IFERROR(Calcul!$Z10,"-")</f>
        <v>0.72638888888888886</v>
      </c>
      <c r="N7" s="183">
        <f>IFERROR(Calcul!$AA10,"-")</f>
        <v>57.483940402283032</v>
      </c>
      <c r="O7" s="183">
        <f>IFERROR(Calcul!$AB10,"&lt; 0°")</f>
        <v>39.63999610666405</v>
      </c>
      <c r="P7" s="304">
        <f>Calcul!$T10</f>
        <v>0.3680323275368203</v>
      </c>
      <c r="Q7" s="181" t="str">
        <f>IFERROR(Calcul!AY10,Q6)</f>
        <v>+</v>
      </c>
      <c r="R7" s="306">
        <f>IFERROR(Calcul!AZ10,"00:00")</f>
        <v>6.2357209177715811E-4</v>
      </c>
      <c r="S7" s="185">
        <f>Calcul!$AG10</f>
        <v>0.3348809801044445</v>
      </c>
      <c r="T7" s="185">
        <f>Calcul!$AH10</f>
        <v>0.75000739970314212</v>
      </c>
      <c r="U7" s="185">
        <f>Calcul!$AM10</f>
        <v>0.30916274772257502</v>
      </c>
      <c r="V7" s="185">
        <f>Calcul!$AN10</f>
        <v>0.77572563208501155</v>
      </c>
      <c r="W7" s="185">
        <f>Calcul!AS10</f>
        <v>0.28437090636604484</v>
      </c>
      <c r="X7" s="185">
        <f>Calcul!AT10</f>
        <v>0.80051747344154167</v>
      </c>
    </row>
    <row r="8" spans="1:24" ht="14">
      <c r="A8" s="228"/>
      <c r="B8" s="198">
        <f t="shared" ref="B8:B71" si="0">B7+1</f>
        <v>44199</v>
      </c>
      <c r="C8" s="199" t="str">
        <f>Calcul!AV11</f>
        <v>Dimanche</v>
      </c>
      <c r="D8" s="93">
        <f>Calcul!G11</f>
        <v>3</v>
      </c>
      <c r="E8" s="213">
        <f>Calcul!$L11</f>
        <v>4.4710199132723218</v>
      </c>
      <c r="F8" s="189" t="str">
        <f>Calcul!$M11</f>
        <v>+</v>
      </c>
      <c r="G8" s="191">
        <f>Calcul!$N11</f>
        <v>0.18629249638634673</v>
      </c>
      <c r="H8" s="183">
        <f>Calcul!$O11</f>
        <v>-22.809850166410502</v>
      </c>
      <c r="I8" s="197" t="str">
        <f>Calcul!AW11</f>
        <v>H</v>
      </c>
      <c r="J8" s="201">
        <f>Calcul!$P11</f>
        <v>0.54276536876693304</v>
      </c>
      <c r="K8" s="183">
        <f>Calcul!$Q11</f>
        <v>22.008010944700612</v>
      </c>
      <c r="L8" s="201">
        <f>IFERROR(Calcul!$Y11,"-")</f>
        <v>0.35833333333333334</v>
      </c>
      <c r="M8" s="201">
        <f>IFERROR(Calcul!$Z11,"-")</f>
        <v>0.7270833333333333</v>
      </c>
      <c r="N8" s="183">
        <f>IFERROR(Calcul!$AA11,"-")</f>
        <v>57.630830956980439</v>
      </c>
      <c r="O8" s="183">
        <f>IFERROR(Calcul!$AB11,"&lt; 0°")</f>
        <v>39.68820368459663</v>
      </c>
      <c r="P8" s="304">
        <f>Calcul!$T11</f>
        <v>0.36870873445825952</v>
      </c>
      <c r="Q8" s="181" t="str">
        <f>IFERROR(Calcul!AY11,Q7)</f>
        <v>+</v>
      </c>
      <c r="R8" s="306">
        <f>IFERROR(Calcul!AZ11,"00:00")</f>
        <v>6.7640692143922099E-4</v>
      </c>
      <c r="S8" s="185">
        <f>Calcul!$AG11</f>
        <v>0.33489722811877892</v>
      </c>
      <c r="T8" s="185">
        <f>Calcul!$AH11</f>
        <v>0.750633509415087</v>
      </c>
      <c r="U8" s="185">
        <f>Calcul!$AM11</f>
        <v>0.30920579451102492</v>
      </c>
      <c r="V8" s="185">
        <f>Calcul!$AN11</f>
        <v>0.77632494302284094</v>
      </c>
      <c r="W8" s="185">
        <f>Calcul!AS11</f>
        <v>0.284432381883858</v>
      </c>
      <c r="X8" s="185">
        <f>Calcul!AT11</f>
        <v>0.80109835565000787</v>
      </c>
    </row>
    <row r="9" spans="1:24" ht="14">
      <c r="A9" s="228"/>
      <c r="B9" s="198">
        <f t="shared" si="0"/>
        <v>44200</v>
      </c>
      <c r="C9" s="199" t="str">
        <f>Calcul!AV12</f>
        <v>Lundi</v>
      </c>
      <c r="D9" s="93">
        <f>Calcul!G12</f>
        <v>4</v>
      </c>
      <c r="E9" s="213">
        <f>Calcul!$L12</f>
        <v>4.9272210141186878</v>
      </c>
      <c r="F9" s="189" t="str">
        <f>Calcul!$M12</f>
        <v>+</v>
      </c>
      <c r="G9" s="191">
        <f>Calcul!$N12</f>
        <v>0.20530087558827867</v>
      </c>
      <c r="H9" s="183">
        <f>Calcul!$O12</f>
        <v>-22.707473307010076</v>
      </c>
      <c r="I9" s="197" t="str">
        <f>Calcul!AW12</f>
        <v>H</v>
      </c>
      <c r="J9" s="201">
        <f>Calcul!$P12</f>
        <v>0.5430821750869651</v>
      </c>
      <c r="K9" s="183">
        <f>Calcul!$Q12</f>
        <v>22.110387804101038</v>
      </c>
      <c r="L9" s="201">
        <f>IFERROR(Calcul!$Y12,"-")</f>
        <v>0.35833333333333334</v>
      </c>
      <c r="M9" s="201">
        <f>IFERROR(Calcul!$Z12,"-")</f>
        <v>0.72777777777777775</v>
      </c>
      <c r="N9" s="183">
        <f>IFERROR(Calcul!$AA12,"-")</f>
        <v>57.789269375206821</v>
      </c>
      <c r="O9" s="183">
        <f>IFERROR(Calcul!$AB12,"&lt; 0°")</f>
        <v>39.739909452089321</v>
      </c>
      <c r="P9" s="304">
        <f>Calcul!$T12</f>
        <v>0.36943728575877216</v>
      </c>
      <c r="Q9" s="181" t="str">
        <f>IFERROR(Calcul!AY12,Q8)</f>
        <v>+</v>
      </c>
      <c r="R9" s="306">
        <f>IFERROR(Calcul!AZ12,"00:00")</f>
        <v>7.285513005126365E-4</v>
      </c>
      <c r="S9" s="185">
        <f>Calcul!$AG12</f>
        <v>0.33488538534616724</v>
      </c>
      <c r="T9" s="185">
        <f>Calcul!$AH12</f>
        <v>0.75127896482776302</v>
      </c>
      <c r="U9" s="185">
        <f>Calcul!$AM12</f>
        <v>0.30922264697680613</v>
      </c>
      <c r="V9" s="185">
        <f>Calcul!$AN12</f>
        <v>0.77694170319712408</v>
      </c>
      <c r="W9" s="185">
        <f>Calcul!AS12</f>
        <v>0.28446894541924533</v>
      </c>
      <c r="X9" s="185">
        <f>Calcul!AT12</f>
        <v>0.80169540475468493</v>
      </c>
    </row>
    <row r="10" spans="1:24" ht="14">
      <c r="A10" s="228"/>
      <c r="B10" s="198">
        <f t="shared" si="0"/>
        <v>44201</v>
      </c>
      <c r="C10" s="199" t="str">
        <f>Calcul!AV13</f>
        <v>Mardi</v>
      </c>
      <c r="D10" s="93">
        <f>Calcul!G13</f>
        <v>5</v>
      </c>
      <c r="E10" s="213">
        <f>Calcul!$L13</f>
        <v>5.3766392203822688</v>
      </c>
      <c r="F10" s="189" t="str">
        <f>Calcul!$M13</f>
        <v>+</v>
      </c>
      <c r="G10" s="191">
        <f>Calcul!$N13</f>
        <v>0.22402663418259453</v>
      </c>
      <c r="H10" s="183">
        <f>Calcul!$O13</f>
        <v>-22.597593266065726</v>
      </c>
      <c r="I10" s="197" t="str">
        <f>Calcul!AW13</f>
        <v>H</v>
      </c>
      <c r="J10" s="201">
        <f>Calcul!$P13</f>
        <v>0.5433942710635371</v>
      </c>
      <c r="K10" s="183">
        <f>Calcul!$Q13</f>
        <v>22.220267845045388</v>
      </c>
      <c r="L10" s="201">
        <f>IFERROR(Calcul!$Y13,"-")</f>
        <v>0.35833333333333334</v>
      </c>
      <c r="M10" s="201">
        <f>IFERROR(Calcul!$Z13,"-")</f>
        <v>0.7284722222222223</v>
      </c>
      <c r="N10" s="183">
        <f>IFERROR(Calcul!$AA13,"-")</f>
        <v>57.959144702909867</v>
      </c>
      <c r="O10" s="183">
        <f>IFERROR(Calcul!$AB13,"&lt; 0°")</f>
        <v>39.795012222279013</v>
      </c>
      <c r="P10" s="304">
        <f>Calcul!$T13</f>
        <v>0.37021724496323144</v>
      </c>
      <c r="Q10" s="181" t="str">
        <f>IFERROR(Calcul!AY13,Q9)</f>
        <v>+</v>
      </c>
      <c r="R10" s="306">
        <f>IFERROR(Calcul!AZ13,"00:00")</f>
        <v>7.7995920445927958E-4</v>
      </c>
      <c r="S10" s="185">
        <f>Calcul!$AG13</f>
        <v>0.33484539989902445</v>
      </c>
      <c r="T10" s="185">
        <f>Calcul!$AH13</f>
        <v>0.7519431422280497</v>
      </c>
      <c r="U10" s="185">
        <f>Calcul!$AM13</f>
        <v>0.30921318636938216</v>
      </c>
      <c r="V10" s="185">
        <f>Calcul!$AN13</f>
        <v>0.77757535575769199</v>
      </c>
      <c r="W10" s="185">
        <f>Calcul!AS13</f>
        <v>0.28448042694929015</v>
      </c>
      <c r="X10" s="185">
        <f>Calcul!AT13</f>
        <v>0.80230811517778411</v>
      </c>
    </row>
    <row r="11" spans="1:24" ht="14">
      <c r="A11" s="228"/>
      <c r="B11" s="198">
        <f t="shared" si="0"/>
        <v>44202</v>
      </c>
      <c r="C11" s="199" t="str">
        <f>Calcul!AV14</f>
        <v>Mercredi</v>
      </c>
      <c r="D11" s="93">
        <f>Calcul!G14</f>
        <v>6</v>
      </c>
      <c r="E11" s="213">
        <f>Calcul!$L14</f>
        <v>5.818800320984912</v>
      </c>
      <c r="F11" s="189" t="str">
        <f>Calcul!$M14</f>
        <v>+</v>
      </c>
      <c r="G11" s="191">
        <f>Calcul!$N14</f>
        <v>0.24245001337437133</v>
      </c>
      <c r="H11" s="183">
        <f>Calcul!$O14</f>
        <v>-22.480263832653435</v>
      </c>
      <c r="I11" s="197" t="str">
        <f>Calcul!AW14</f>
        <v>H</v>
      </c>
      <c r="J11" s="201">
        <f>Calcul!$P14</f>
        <v>0.54370132738340005</v>
      </c>
      <c r="K11" s="183">
        <f>Calcul!$Q14</f>
        <v>22.337597278457679</v>
      </c>
      <c r="L11" s="201">
        <f>IFERROR(Calcul!$Y14,"-")</f>
        <v>0.35833333333333334</v>
      </c>
      <c r="M11" s="201">
        <f>IFERROR(Calcul!$Z14,"-")</f>
        <v>0.72916666666666663</v>
      </c>
      <c r="N11" s="183">
        <f>IFERROR(Calcul!$AA14,"-")</f>
        <v>58.140338870446328</v>
      </c>
      <c r="O11" s="183">
        <f>IFERROR(Calcul!$AB14,"&lt; 0°")</f>
        <v>39.853405041452604</v>
      </c>
      <c r="P11" s="304">
        <f>Calcul!$T14</f>
        <v>0.37104783223034615</v>
      </c>
      <c r="Q11" s="181" t="str">
        <f>IFERROR(Calcul!AY14,Q10)</f>
        <v>+</v>
      </c>
      <c r="R11" s="306">
        <f>IFERROR(Calcul!AZ14,"00:00")</f>
        <v>8.3058726711471298E-4</v>
      </c>
      <c r="S11" s="185">
        <f>Calcul!$AG14</f>
        <v>0.33477724575729145</v>
      </c>
      <c r="T11" s="185">
        <f>Calcul!$AH14</f>
        <v>0.75262540900950858</v>
      </c>
      <c r="U11" s="185">
        <f>Calcul!$AM14</f>
        <v>0.30917731606829629</v>
      </c>
      <c r="V11" s="185">
        <f>Calcul!$AN14</f>
        <v>0.77822533869850385</v>
      </c>
      <c r="W11" s="185">
        <f>Calcul!AS14</f>
        <v>0.28446667556379385</v>
      </c>
      <c r="X11" s="185">
        <f>Calcul!AT14</f>
        <v>0.8029359792030063</v>
      </c>
    </row>
    <row r="12" spans="1:24" ht="14">
      <c r="A12" s="228"/>
      <c r="B12" s="198">
        <f t="shared" si="0"/>
        <v>44203</v>
      </c>
      <c r="C12" s="199" t="str">
        <f>Calcul!AV15</f>
        <v>Jeudi</v>
      </c>
      <c r="D12" s="93">
        <f>Calcul!G15</f>
        <v>7</v>
      </c>
      <c r="E12" s="213">
        <f>Calcul!$L15</f>
        <v>6.2532430819424487</v>
      </c>
      <c r="F12" s="189" t="str">
        <f>Calcul!$M15</f>
        <v>+</v>
      </c>
      <c r="G12" s="191">
        <f>Calcul!$N15</f>
        <v>0.26055179508093534</v>
      </c>
      <c r="H12" s="183">
        <f>Calcul!$O15</f>
        <v>-22.355542339780584</v>
      </c>
      <c r="I12" s="197" t="str">
        <f>Calcul!AW15</f>
        <v>H</v>
      </c>
      <c r="J12" s="201">
        <f>Calcul!$P15</f>
        <v>0.54400302374517617</v>
      </c>
      <c r="K12" s="183">
        <f>Calcul!$Q15</f>
        <v>22.46231877133053</v>
      </c>
      <c r="L12" s="201">
        <f>IFERROR(Calcul!$Y15,"-")</f>
        <v>0.35833333333333334</v>
      </c>
      <c r="M12" s="201">
        <f>IFERROR(Calcul!$Z15,"-")</f>
        <v>0.72986111111111107</v>
      </c>
      <c r="N12" s="183">
        <f>IFERROR(Calcul!$AA15,"-")</f>
        <v>58.332727020290569</v>
      </c>
      <c r="O12" s="183">
        <f>IFERROR(Calcul!$AB15,"&lt; 0°")</f>
        <v>39.914975582465715</v>
      </c>
      <c r="P12" s="304">
        <f>Calcul!$T15</f>
        <v>0.37192822711291401</v>
      </c>
      <c r="Q12" s="181" t="str">
        <f>IFERROR(Calcul!AY15,Q11)</f>
        <v>+</v>
      </c>
      <c r="R12" s="306">
        <f>IFERROR(Calcul!AZ15,"00:00")</f>
        <v>8.8039488256785869E-4</v>
      </c>
      <c r="S12" s="185">
        <f>Calcul!$AG15</f>
        <v>0.33468092229429897</v>
      </c>
      <c r="T12" s="185">
        <f>Calcul!$AH15</f>
        <v>0.75332512519605321</v>
      </c>
      <c r="U12" s="185">
        <f>Calcul!$AM15</f>
        <v>0.3091149613786609</v>
      </c>
      <c r="V12" s="185">
        <f>Calcul!$AN15</f>
        <v>0.77889108611169122</v>
      </c>
      <c r="W12" s="185">
        <f>Calcul!AS15</f>
        <v>0.28442755943996989</v>
      </c>
      <c r="X12" s="185">
        <f>Calcul!AT15</f>
        <v>0.80357848805038223</v>
      </c>
    </row>
    <row r="13" spans="1:24" ht="14">
      <c r="A13" s="228"/>
      <c r="B13" s="198">
        <f t="shared" si="0"/>
        <v>44204</v>
      </c>
      <c r="C13" s="199" t="str">
        <f>Calcul!AV16</f>
        <v>Vendredi</v>
      </c>
      <c r="D13" s="93">
        <f>Calcul!G16</f>
        <v>8</v>
      </c>
      <c r="E13" s="213">
        <f>Calcul!$L16</f>
        <v>6.6795199651984847</v>
      </c>
      <c r="F13" s="189" t="str">
        <f>Calcul!$M16</f>
        <v>+</v>
      </c>
      <c r="G13" s="191">
        <f>Calcul!$N16</f>
        <v>0.27831333188327018</v>
      </c>
      <c r="H13" s="183">
        <f>Calcul!$O16</f>
        <v>-22.223489574370788</v>
      </c>
      <c r="I13" s="197" t="str">
        <f>Calcul!AW16</f>
        <v>H</v>
      </c>
      <c r="J13" s="201">
        <f>Calcul!$P16</f>
        <v>0.54429904935854834</v>
      </c>
      <c r="K13" s="183">
        <f>Calcul!$Q16</f>
        <v>22.594371536740326</v>
      </c>
      <c r="L13" s="201">
        <f>IFERROR(Calcul!$Y16,"-")</f>
        <v>0.3576388888888889</v>
      </c>
      <c r="M13" s="201">
        <f>IFERROR(Calcul!$Z16,"-")</f>
        <v>0.73055555555555562</v>
      </c>
      <c r="N13" s="183">
        <f>IFERROR(Calcul!$AA16,"-")</f>
        <v>58.536177845862582</v>
      </c>
      <c r="O13" s="183">
        <f>IFERROR(Calcul!$AB16,"&lt; 0°")</f>
        <v>39.979606549427551</v>
      </c>
      <c r="P13" s="304">
        <f>Calcul!$T16</f>
        <v>0.37285757140095543</v>
      </c>
      <c r="Q13" s="181" t="str">
        <f>IFERROR(Calcul!AY16,Q12)</f>
        <v>+</v>
      </c>
      <c r="R13" s="306">
        <f>IFERROR(Calcul!AZ16,"00:00")</f>
        <v>9.2934428804142266E-4</v>
      </c>
      <c r="S13" s="185">
        <f>Calcul!$AG16</f>
        <v>0.33455645374279613</v>
      </c>
      <c r="T13" s="185">
        <f>Calcul!$AH16</f>
        <v>0.75404164497430048</v>
      </c>
      <c r="U13" s="185">
        <f>Calcul!$AM16</f>
        <v>0.309026069273795</v>
      </c>
      <c r="V13" s="185">
        <f>Calcul!$AN16</f>
        <v>0.77957202944330162</v>
      </c>
      <c r="W13" s="185">
        <f>Calcul!AS16</f>
        <v>0.28436296576976167</v>
      </c>
      <c r="X13" s="185">
        <f>Calcul!AT16</f>
        <v>0.80423513294733484</v>
      </c>
    </row>
    <row r="14" spans="1:24" ht="14">
      <c r="A14" s="228"/>
      <c r="B14" s="198">
        <f t="shared" si="0"/>
        <v>44205</v>
      </c>
      <c r="C14" s="199" t="str">
        <f>Calcul!AV17</f>
        <v>Samedi</v>
      </c>
      <c r="D14" s="93">
        <f>Calcul!G17</f>
        <v>9</v>
      </c>
      <c r="E14" s="213">
        <f>Calcul!$L17</f>
        <v>7.0971978088412824</v>
      </c>
      <c r="F14" s="189" t="str">
        <f>Calcul!$M17</f>
        <v>+</v>
      </c>
      <c r="G14" s="191">
        <f>Calcul!$N17</f>
        <v>0.29571657536838675</v>
      </c>
      <c r="H14" s="183">
        <f>Calcul!$O17</f>
        <v>-22.084169683093148</v>
      </c>
      <c r="I14" s="197" t="str">
        <f>Calcul!AW17</f>
        <v>H</v>
      </c>
      <c r="J14" s="201">
        <f>Calcul!$P17</f>
        <v>0.54458910341663358</v>
      </c>
      <c r="K14" s="183">
        <f>Calcul!$Q17</f>
        <v>22.733691428017966</v>
      </c>
      <c r="L14" s="201">
        <f>IFERROR(Calcul!$Y17,"-")</f>
        <v>0.3576388888888889</v>
      </c>
      <c r="M14" s="201">
        <f>IFERROR(Calcul!$Z17,"-")</f>
        <v>0.73125000000000007</v>
      </c>
      <c r="N14" s="183">
        <f>IFERROR(Calcul!$AA17,"-")</f>
        <v>58.750553939374882</v>
      </c>
      <c r="O14" s="183">
        <f>IFERROR(Calcul!$AB17,"&lt; 0°")</f>
        <v>40.047176090901665</v>
      </c>
      <c r="P14" s="304">
        <f>Calcul!$T17</f>
        <v>0.37383497202879096</v>
      </c>
      <c r="Q14" s="181" t="str">
        <f>IFERROR(Calcul!AY17,Q13)</f>
        <v>+</v>
      </c>
      <c r="R14" s="306">
        <f>IFERROR(Calcul!AZ17,"00:00")</f>
        <v>9.7740062783552295E-4</v>
      </c>
      <c r="S14" s="185">
        <f>Calcul!$AG17</f>
        <v>0.33440388860630871</v>
      </c>
      <c r="T14" s="185">
        <f>Calcul!$AH17</f>
        <v>0.75477431822695873</v>
      </c>
      <c r="U14" s="185">
        <f>Calcul!$AM17</f>
        <v>0.3089106080881871</v>
      </c>
      <c r="V14" s="185">
        <f>Calcul!$AN17</f>
        <v>0.78026759874508012</v>
      </c>
      <c r="W14" s="185">
        <f>Calcul!AS17</f>
        <v>0.28427280064172672</v>
      </c>
      <c r="X14" s="185">
        <f>Calcul!AT17</f>
        <v>0.80490540619154061</v>
      </c>
    </row>
    <row r="15" spans="1:24" ht="14">
      <c r="A15" s="228"/>
      <c r="B15" s="198">
        <f t="shared" si="0"/>
        <v>44206</v>
      </c>
      <c r="C15" s="199" t="str">
        <f>Calcul!AV18</f>
        <v>Dimanche</v>
      </c>
      <c r="D15" s="93">
        <f>Calcul!G18</f>
        <v>10</v>
      </c>
      <c r="E15" s="213">
        <f>Calcul!$L18</f>
        <v>7.5058584670796771</v>
      </c>
      <c r="F15" s="189" t="str">
        <f>Calcul!$M18</f>
        <v>+</v>
      </c>
      <c r="G15" s="191">
        <f>Calcul!$N18</f>
        <v>0.31274410279498654</v>
      </c>
      <c r="H15" s="183">
        <f>Calcul!$O18</f>
        <v>-21.937650074411497</v>
      </c>
      <c r="I15" s="197" t="str">
        <f>Calcul!AW18</f>
        <v>H</v>
      </c>
      <c r="J15" s="201">
        <f>Calcul!$P18</f>
        <v>0.5448728955404103</v>
      </c>
      <c r="K15" s="183">
        <f>Calcul!$Q18</f>
        <v>22.880211036699617</v>
      </c>
      <c r="L15" s="201">
        <f>IFERROR(Calcul!$Y18,"-")</f>
        <v>0.3576388888888889</v>
      </c>
      <c r="M15" s="201">
        <f>IFERROR(Calcul!$Z18,"-")</f>
        <v>0.73263888888888884</v>
      </c>
      <c r="N15" s="183">
        <f>IFERROR(Calcul!$AA18,"-")</f>
        <v>58.975712146617568</v>
      </c>
      <c r="O15" s="183">
        <f>IFERROR(Calcul!$AB18,"&lt; 0°")</f>
        <v>40.117558218913942</v>
      </c>
      <c r="P15" s="304">
        <f>Calcul!$T18</f>
        <v>0.37485950402735319</v>
      </c>
      <c r="Q15" s="181" t="str">
        <f>IFERROR(Calcul!AY18,Q14)</f>
        <v>+</v>
      </c>
      <c r="R15" s="306">
        <f>IFERROR(Calcul!AZ18,"00:00")</f>
        <v>1.0245319985622281E-3</v>
      </c>
      <c r="S15" s="185">
        <f>Calcul!$AG18</f>
        <v>0.3342232990210845</v>
      </c>
      <c r="T15" s="185">
        <f>Calcul!$AH18</f>
        <v>0.75552249205973609</v>
      </c>
      <c r="U15" s="185">
        <f>Calcul!$AM18</f>
        <v>0.30876856716409401</v>
      </c>
      <c r="V15" s="185">
        <f>Calcul!$AN18</f>
        <v>0.78097722391672664</v>
      </c>
      <c r="W15" s="185">
        <f>Calcul!AS18</f>
        <v>0.28415698887956847</v>
      </c>
      <c r="X15" s="185">
        <f>Calcul!AT18</f>
        <v>0.80558880220125217</v>
      </c>
    </row>
    <row r="16" spans="1:24" ht="14">
      <c r="A16" s="228"/>
      <c r="B16" s="198">
        <f t="shared" si="0"/>
        <v>44207</v>
      </c>
      <c r="C16" s="199" t="str">
        <f>Calcul!AV19</f>
        <v>Lundi</v>
      </c>
      <c r="D16" s="93">
        <f>Calcul!G19</f>
        <v>11</v>
      </c>
      <c r="E16" s="213">
        <f>Calcul!$L19</f>
        <v>7.9050994085254498</v>
      </c>
      <c r="F16" s="189" t="str">
        <f>Calcul!$M19</f>
        <v>+</v>
      </c>
      <c r="G16" s="191">
        <f>Calcul!$N19</f>
        <v>0.32937914202189372</v>
      </c>
      <c r="H16" s="183">
        <f>Calcul!$O19</f>
        <v>-21.78400131723561</v>
      </c>
      <c r="I16" s="197" t="str">
        <f>Calcul!AW19</f>
        <v>H</v>
      </c>
      <c r="J16" s="201">
        <f>Calcul!$P19</f>
        <v>0.54515014619419211</v>
      </c>
      <c r="K16" s="183">
        <f>Calcul!$Q19</f>
        <v>23.033859793875504</v>
      </c>
      <c r="L16" s="201">
        <f>IFERROR(Calcul!$Y19,"-")</f>
        <v>0.35694444444444445</v>
      </c>
      <c r="M16" s="201">
        <f>IFERROR(Calcul!$Z19,"-")</f>
        <v>0.73333333333333339</v>
      </c>
      <c r="N16" s="183">
        <f>IFERROR(Calcul!$AA19,"-")</f>
        <v>59.211503926643154</v>
      </c>
      <c r="O16" s="183">
        <f>IFERROR(Calcul!$AB19,"&lt; 0°")</f>
        <v>40.190623231127965</v>
      </c>
      <c r="P16" s="304">
        <f>Calcul!$T19</f>
        <v>0.37593021350345984</v>
      </c>
      <c r="Q16" s="181" t="str">
        <f>IFERROR(Calcul!AY19,Q15)</f>
        <v>+</v>
      </c>
      <c r="R16" s="306">
        <f>IFERROR(Calcul!AZ19,"00:00")</f>
        <v>1.0707094761066571E-3</v>
      </c>
      <c r="S16" s="185">
        <f>Calcul!$AG19</f>
        <v>0.33401478007392127</v>
      </c>
      <c r="T16" s="185">
        <f>Calcul!$AH19</f>
        <v>0.75628551231446284</v>
      </c>
      <c r="U16" s="185">
        <f>Calcul!$AM19</f>
        <v>0.30859995645517158</v>
      </c>
      <c r="V16" s="185">
        <f>Calcul!$AN19</f>
        <v>0.78170033593321253</v>
      </c>
      <c r="W16" s="185">
        <f>Calcul!AS19</f>
        <v>0.28401547383950737</v>
      </c>
      <c r="X16" s="185">
        <f>Calcul!AT19</f>
        <v>0.80628481854887679</v>
      </c>
    </row>
    <row r="17" spans="1:27" ht="14">
      <c r="A17" s="228"/>
      <c r="B17" s="198">
        <f t="shared" si="0"/>
        <v>44208</v>
      </c>
      <c r="C17" s="199" t="str">
        <f>Calcul!AV20</f>
        <v>Mardi</v>
      </c>
      <c r="D17" s="93">
        <f>Calcul!G20</f>
        <v>12</v>
      </c>
      <c r="E17" s="213">
        <f>Calcul!$L20</f>
        <v>8.2945342715040553</v>
      </c>
      <c r="F17" s="189" t="str">
        <f>Calcul!$M20</f>
        <v>+</v>
      </c>
      <c r="G17" s="191">
        <f>Calcul!$N20</f>
        <v>0.34560559464600232</v>
      </c>
      <c r="H17" s="183">
        <f>Calcul!$O20</f>
        <v>-21.623297036560913</v>
      </c>
      <c r="I17" s="197" t="str">
        <f>Calcul!AW20</f>
        <v>H</v>
      </c>
      <c r="J17" s="201">
        <f>Calcul!$P20</f>
        <v>0.54542058707126062</v>
      </c>
      <c r="K17" s="183">
        <f>Calcul!$Q20</f>
        <v>23.1945640745502</v>
      </c>
      <c r="L17" s="201">
        <f>IFERROR(Calcul!$Y20,"-")</f>
        <v>0.35694444444444445</v>
      </c>
      <c r="M17" s="201">
        <f>IFERROR(Calcul!$Z20,"-")</f>
        <v>0.73402777777777783</v>
      </c>
      <c r="N17" s="183">
        <f>IFERROR(Calcul!$AA20,"-")</f>
        <v>59.457775714371095</v>
      </c>
      <c r="O17" s="183">
        <f>IFERROR(Calcul!$AB20,"&lt; 0°")</f>
        <v>40.266238133641266</v>
      </c>
      <c r="P17" s="304">
        <f>Calcul!$T20</f>
        <v>0.37704612062835685</v>
      </c>
      <c r="Q17" s="181" t="str">
        <f>IFERROR(Calcul!AY20,Q16)</f>
        <v>+</v>
      </c>
      <c r="R17" s="306">
        <f>IFERROR(Calcul!AZ20,"00:00")</f>
        <v>1.1159071248970087E-3</v>
      </c>
      <c r="S17" s="185">
        <f>Calcul!$AG20</f>
        <v>0.33377844908115434</v>
      </c>
      <c r="T17" s="185">
        <f>Calcul!$AH20</f>
        <v>0.75706272506136674</v>
      </c>
      <c r="U17" s="185">
        <f>Calcul!$AM20</f>
        <v>0.30840480609059678</v>
      </c>
      <c r="V17" s="185">
        <f>Calcul!$AN20</f>
        <v>0.78243636805192418</v>
      </c>
      <c r="W17" s="185">
        <f>Calcul!AS20</f>
        <v>0.28384821716877284</v>
      </c>
      <c r="X17" s="185">
        <f>Calcul!AT20</f>
        <v>0.80699295697374829</v>
      </c>
    </row>
    <row r="18" spans="1:27" ht="14">
      <c r="A18" s="228"/>
      <c r="B18" s="198">
        <f t="shared" si="0"/>
        <v>44209</v>
      </c>
      <c r="C18" s="199" t="str">
        <f>Calcul!AV21</f>
        <v>Mercredi</v>
      </c>
      <c r="D18" s="93">
        <f>Calcul!G21</f>
        <v>13</v>
      </c>
      <c r="E18" s="213">
        <f>Calcul!$L21</f>
        <v>8.6737933752960785</v>
      </c>
      <c r="F18" s="189" t="str">
        <f>Calcul!$M21</f>
        <v>+</v>
      </c>
      <c r="G18" s="191">
        <f>Calcul!$N21</f>
        <v>0.36140805730400327</v>
      </c>
      <c r="H18" s="183">
        <f>Calcul!$O21</f>
        <v>-21.455613806484731</v>
      </c>
      <c r="I18" s="197" t="str">
        <f>Calcul!AW21</f>
        <v>H</v>
      </c>
      <c r="J18" s="201">
        <f>Calcul!$P21</f>
        <v>0.54568396144889386</v>
      </c>
      <c r="K18" s="183">
        <f>Calcul!$Q21</f>
        <v>23.362247304626383</v>
      </c>
      <c r="L18" s="201">
        <f>IFERROR(Calcul!$Y21,"-")</f>
        <v>0.35625000000000001</v>
      </c>
      <c r="M18" s="201">
        <f>IFERROR(Calcul!$Z21,"-")</f>
        <v>0.73472222222222217</v>
      </c>
      <c r="N18" s="183">
        <f>IFERROR(Calcul!$AA21,"-")</f>
        <v>59.714369284208054</v>
      </c>
      <c r="O18" s="183">
        <f>IFERROR(Calcul!$AB21,"&lt; 0°")</f>
        <v>40.344267061970825</v>
      </c>
      <c r="P18" s="304">
        <f>Calcul!$T21</f>
        <v>0.37820622261858633</v>
      </c>
      <c r="Q18" s="181" t="str">
        <f>IFERROR(Calcul!AY21,Q17)</f>
        <v>+</v>
      </c>
      <c r="R18" s="306">
        <f>IFERROR(Calcul!AZ21,"00:00")</f>
        <v>1.1601019902294785E-3</v>
      </c>
      <c r="S18" s="185">
        <f>Calcul!$AG21</f>
        <v>0.33351444483402209</v>
      </c>
      <c r="T18" s="185">
        <f>Calcul!$AH21</f>
        <v>0.75785347806376568</v>
      </c>
      <c r="U18" s="185">
        <f>Calcul!$AM21</f>
        <v>0.30818316590316136</v>
      </c>
      <c r="V18" s="185">
        <f>Calcul!$AN21</f>
        <v>0.78318475699462642</v>
      </c>
      <c r="W18" s="185">
        <f>Calcul!AS21</f>
        <v>0.28365519852756854</v>
      </c>
      <c r="X18" s="185">
        <f>Calcul!AT21</f>
        <v>0.80771272437021924</v>
      </c>
      <c r="AA18" s="238"/>
    </row>
    <row r="19" spans="1:27" ht="14">
      <c r="A19" s="228"/>
      <c r="B19" s="198">
        <f t="shared" si="0"/>
        <v>44210</v>
      </c>
      <c r="C19" s="199" t="str">
        <f>Calcul!AV22</f>
        <v>Jeudi</v>
      </c>
      <c r="D19" s="93">
        <f>Calcul!G22</f>
        <v>14</v>
      </c>
      <c r="E19" s="213">
        <f>Calcul!$L22</f>
        <v>9.0425241863939316</v>
      </c>
      <c r="F19" s="189" t="str">
        <f>Calcul!$M22</f>
        <v>+</v>
      </c>
      <c r="G19" s="191">
        <f>Calcul!$N22</f>
        <v>0.37677184109974715</v>
      </c>
      <c r="H19" s="183">
        <f>Calcul!$O22</f>
        <v>-21.281031040987411</v>
      </c>
      <c r="I19" s="197" t="str">
        <f>Calcul!AW22</f>
        <v>H</v>
      </c>
      <c r="J19" s="201">
        <f>Calcul!$P22</f>
        <v>0.54594002451215629</v>
      </c>
      <c r="K19" s="183">
        <f>Calcul!$Q22</f>
        <v>23.536830070123703</v>
      </c>
      <c r="L19" s="201">
        <f>IFERROR(Calcul!$Y22,"-")</f>
        <v>0.35625000000000001</v>
      </c>
      <c r="M19" s="201">
        <f>IFERROR(Calcul!$Z22,"-")</f>
        <v>0.73541666666666661</v>
      </c>
      <c r="N19" s="183">
        <f>IFERROR(Calcul!$AA22,"-")</f>
        <v>59.981122112867418</v>
      </c>
      <c r="O19" s="183">
        <f>IFERROR(Calcul!$AB22,"&lt; 0°")</f>
        <v>40.424571697929196</v>
      </c>
      <c r="P19" s="304">
        <f>Calcul!$T22</f>
        <v>0.3794094966930936</v>
      </c>
      <c r="Q19" s="181" t="str">
        <f>IFERROR(Calcul!AY22,Q18)</f>
        <v>+</v>
      </c>
      <c r="R19" s="306">
        <f>IFERROR(Calcul!AZ22,"00:00")</f>
        <v>1.2032740745072656E-3</v>
      </c>
      <c r="S19" s="185">
        <f>Calcul!$AG22</f>
        <v>0.3332229268155214</v>
      </c>
      <c r="T19" s="185">
        <f>Calcul!$AH22</f>
        <v>0.75865712220879133</v>
      </c>
      <c r="U19" s="185">
        <f>Calcul!$AM22</f>
        <v>0.3079351049248224</v>
      </c>
      <c r="V19" s="185">
        <f>Calcul!$AN22</f>
        <v>0.78394494409949023</v>
      </c>
      <c r="W19" s="185">
        <f>Calcul!AS22</f>
        <v>0.2834364152769096</v>
      </c>
      <c r="X19" s="185">
        <f>Calcul!AT22</f>
        <v>0.80844363374740302</v>
      </c>
    </row>
    <row r="20" spans="1:27" ht="14">
      <c r="A20" s="228"/>
      <c r="B20" s="198">
        <f t="shared" si="0"/>
        <v>44211</v>
      </c>
      <c r="C20" s="199" t="str">
        <f>Calcul!AV23</f>
        <v>Vendredi</v>
      </c>
      <c r="D20" s="93">
        <f>Calcul!G23</f>
        <v>15</v>
      </c>
      <c r="E20" s="213">
        <f>Calcul!$L23</f>
        <v>9.4003917390437639</v>
      </c>
      <c r="F20" s="189" t="str">
        <f>Calcul!$M23</f>
        <v>+</v>
      </c>
      <c r="G20" s="191">
        <f>Calcul!$N23</f>
        <v>0.39168298912682348</v>
      </c>
      <c r="H20" s="183">
        <f>Calcul!$O23</f>
        <v>-21.09963088286343</v>
      </c>
      <c r="I20" s="197" t="str">
        <f>Calcul!AW23</f>
        <v>H</v>
      </c>
      <c r="J20" s="201">
        <f>Calcul!$P23</f>
        <v>0.54618854364594094</v>
      </c>
      <c r="K20" s="183">
        <f>Calcul!$Q23</f>
        <v>23.718230228247684</v>
      </c>
      <c r="L20" s="201">
        <f>IFERROR(Calcul!$Y23,"-")</f>
        <v>0.35555555555555557</v>
      </c>
      <c r="M20" s="201">
        <f>IFERROR(Calcul!$Z23,"-")</f>
        <v>0.7368055555555556</v>
      </c>
      <c r="N20" s="183">
        <f>IFERROR(Calcul!$AA23,"-")</f>
        <v>60.257867739674637</v>
      </c>
      <c r="O20" s="183">
        <f>IFERROR(Calcul!$AB23,"&lt; 0°")</f>
        <v>40.507011680243039</v>
      </c>
      <c r="P20" s="304">
        <f>Calcul!$T23</f>
        <v>0.38065490299147142</v>
      </c>
      <c r="Q20" s="181" t="str">
        <f>IFERROR(Calcul!AY23,Q19)</f>
        <v>+</v>
      </c>
      <c r="R20" s="306">
        <f>IFERROR(Calcul!AZ23,"00:00")</f>
        <v>1.2454062983778269E-3</v>
      </c>
      <c r="S20" s="185">
        <f>Calcul!$AG23</f>
        <v>0.33290407439371938</v>
      </c>
      <c r="T20" s="185">
        <f>Calcul!$AH23</f>
        <v>0.75947301289816238</v>
      </c>
      <c r="U20" s="185">
        <f>Calcul!$AM23</f>
        <v>0.30766071085315849</v>
      </c>
      <c r="V20" s="185">
        <f>Calcul!$AN23</f>
        <v>0.78471637643872327</v>
      </c>
      <c r="W20" s="185">
        <f>Calcul!AS23</f>
        <v>0.28319188213476021</v>
      </c>
      <c r="X20" s="185">
        <f>Calcul!AT23</f>
        <v>0.80918520515712145</v>
      </c>
    </row>
    <row r="21" spans="1:27" ht="14">
      <c r="A21" s="228"/>
      <c r="B21" s="198">
        <f t="shared" si="0"/>
        <v>44212</v>
      </c>
      <c r="C21" s="199" t="str">
        <f>Calcul!AV24</f>
        <v>Samedi</v>
      </c>
      <c r="D21" s="93">
        <f>Calcul!G24</f>
        <v>16</v>
      </c>
      <c r="E21" s="213">
        <f>Calcul!$L24</f>
        <v>9.7470790095297346</v>
      </c>
      <c r="F21" s="189" t="str">
        <f>Calcul!$M24</f>
        <v>+</v>
      </c>
      <c r="G21" s="191">
        <f>Calcul!$N24</f>
        <v>0.40612829206373896</v>
      </c>
      <c r="H21" s="183">
        <f>Calcul!$O24</f>
        <v>-20.911498091182864</v>
      </c>
      <c r="I21" s="197" t="str">
        <f>Calcul!AW24</f>
        <v>H</v>
      </c>
      <c r="J21" s="201">
        <f>Calcul!$P24</f>
        <v>0.54642929869488954</v>
      </c>
      <c r="K21" s="183">
        <f>Calcul!$Q24</f>
        <v>23.90636301992825</v>
      </c>
      <c r="L21" s="201">
        <f>IFERROR(Calcul!$Y24,"-")</f>
        <v>0.35555555555555557</v>
      </c>
      <c r="M21" s="201">
        <f>IFERROR(Calcul!$Z24,"-")</f>
        <v>0.73749999999999993</v>
      </c>
      <c r="N21" s="183">
        <f>IFERROR(Calcul!$AA24,"-")</f>
        <v>60.544436122754874</v>
      </c>
      <c r="O21" s="183">
        <f>IFERROR(Calcul!$AB24,"&lt; 0°")</f>
        <v>40.591445006927351</v>
      </c>
      <c r="P21" s="304">
        <f>Calcul!$T24</f>
        <v>0.3819413874393125</v>
      </c>
      <c r="Q21" s="181" t="str">
        <f>IFERROR(Calcul!AY24,Q20)</f>
        <v>+</v>
      </c>
      <c r="R21" s="306">
        <f>IFERROR(Calcul!AZ24,"00:00")</f>
        <v>1.2864844478410742E-3</v>
      </c>
      <c r="S21" s="185">
        <f>Calcul!$AG24</f>
        <v>0.33255808599631226</v>
      </c>
      <c r="T21" s="185">
        <f>Calcul!$AH24</f>
        <v>0.76030051139346677</v>
      </c>
      <c r="U21" s="185">
        <f>Calcul!$AM24</f>
        <v>0.30736008949213067</v>
      </c>
      <c r="V21" s="185">
        <f>Calcul!$AN24</f>
        <v>0.78549850789764841</v>
      </c>
      <c r="W21" s="185">
        <f>Calcul!AS24</f>
        <v>0.28292163080291266</v>
      </c>
      <c r="X21" s="185">
        <f>Calcul!AT24</f>
        <v>0.80993696658686642</v>
      </c>
    </row>
    <row r="22" spans="1:27" ht="14">
      <c r="A22" s="228"/>
      <c r="B22" s="198">
        <f t="shared" si="0"/>
        <v>44213</v>
      </c>
      <c r="C22" s="199" t="str">
        <f>Calcul!AV25</f>
        <v>Dimanche</v>
      </c>
      <c r="D22" s="93">
        <f>Calcul!G25</f>
        <v>17</v>
      </c>
      <c r="E22" s="213">
        <f>Calcul!$L25</f>
        <v>10.082287243843549</v>
      </c>
      <c r="F22" s="189" t="str">
        <f>Calcul!$M25</f>
        <v>+</v>
      </c>
      <c r="G22" s="191">
        <f>Calcul!$N25</f>
        <v>0.42009530182681454</v>
      </c>
      <c r="H22" s="183">
        <f>Calcul!$O25</f>
        <v>-20.716719927657319</v>
      </c>
      <c r="I22" s="197" t="str">
        <f>Calcul!AW25</f>
        <v>H</v>
      </c>
      <c r="J22" s="201">
        <f>Calcul!$P25</f>
        <v>0.54666208219094081</v>
      </c>
      <c r="K22" s="183">
        <f>Calcul!$Q25</f>
        <v>24.101141183453795</v>
      </c>
      <c r="L22" s="201">
        <f>IFERROR(Calcul!$Y25,"-")</f>
        <v>0.35486111111111113</v>
      </c>
      <c r="M22" s="201">
        <f>IFERROR(Calcul!$Z25,"-")</f>
        <v>0.73819444444444438</v>
      </c>
      <c r="N22" s="183">
        <f>IFERROR(Calcul!$AA25,"-")</f>
        <v>60.840653989618339</v>
      </c>
      <c r="O22" s="183">
        <f>IFERROR(Calcul!$AB25,"&lt; 0°")</f>
        <v>40.677728427601828</v>
      </c>
      <c r="P22" s="304">
        <f>Calcul!$T25</f>
        <v>0.38326788454777044</v>
      </c>
      <c r="Q22" s="181" t="str">
        <f>IFERROR(Calcul!AY25,Q21)</f>
        <v>+</v>
      </c>
      <c r="R22" s="306">
        <f>IFERROR(Calcul!AZ25,"00:00")</f>
        <v>1.3264971084579469E-3</v>
      </c>
      <c r="S22" s="185">
        <f>Calcul!$AG25</f>
        <v>0.33218517827101268</v>
      </c>
      <c r="T22" s="185">
        <f>Calcul!$AH25</f>
        <v>0.76113898611086872</v>
      </c>
      <c r="U22" s="185">
        <f>Calcul!$AM25</f>
        <v>0.30703336417046906</v>
      </c>
      <c r="V22" s="185">
        <f>Calcul!$AN25</f>
        <v>0.7862908002114124</v>
      </c>
      <c r="W22" s="185">
        <f>Calcul!AS25</f>
        <v>0.28262570956704136</v>
      </c>
      <c r="X22" s="185">
        <f>Calcul!AT25</f>
        <v>0.81069845481484004</v>
      </c>
    </row>
    <row r="23" spans="1:27" ht="14">
      <c r="A23" s="228"/>
      <c r="B23" s="198">
        <f t="shared" si="0"/>
        <v>44214</v>
      </c>
      <c r="C23" s="199" t="str">
        <f>Calcul!AV26</f>
        <v>Lundi</v>
      </c>
      <c r="D23" s="93">
        <f>Calcul!G26</f>
        <v>18</v>
      </c>
      <c r="E23" s="213">
        <f>Calcul!$L26</f>
        <v>10.405736238569773</v>
      </c>
      <c r="F23" s="189" t="str">
        <f>Calcul!$M26</f>
        <v>+</v>
      </c>
      <c r="G23" s="191">
        <f>Calcul!$N26</f>
        <v>0.43357234327374056</v>
      </c>
      <c r="H23" s="183">
        <f>Calcul!$O26</f>
        <v>-20.5153860422751</v>
      </c>
      <c r="I23" s="197" t="str">
        <f>Calcul!AW26</f>
        <v>H</v>
      </c>
      <c r="J23" s="201">
        <f>Calcul!$P26</f>
        <v>0.54688669954838953</v>
      </c>
      <c r="K23" s="183">
        <f>Calcul!$Q26</f>
        <v>24.302475068836014</v>
      </c>
      <c r="L23" s="201">
        <f>IFERROR(Calcul!$Y26,"-")</f>
        <v>0.35486111111111113</v>
      </c>
      <c r="M23" s="201">
        <f>IFERROR(Calcul!$Z26,"-")</f>
        <v>0.73888888888888893</v>
      </c>
      <c r="N23" s="183">
        <f>IFERROR(Calcul!$AA26,"-")</f>
        <v>61.146345180784131</v>
      </c>
      <c r="O23" s="183">
        <f>IFERROR(Calcul!$AB26,"&lt; 0°")</f>
        <v>40.765717824114446</v>
      </c>
      <c r="P23" s="304">
        <f>Calcul!$T26</f>
        <v>0.384633320135636</v>
      </c>
      <c r="Q23" s="181" t="str">
        <f>IFERROR(Calcul!AY26,Q22)</f>
        <v>+</v>
      </c>
      <c r="R23" s="306">
        <f>IFERROR(Calcul!AZ26,"00:00")</f>
        <v>1.36543558786556E-3</v>
      </c>
      <c r="S23" s="185">
        <f>Calcul!$AG26</f>
        <v>0.33178558523611862</v>
      </c>
      <c r="T23" s="185">
        <f>Calcul!$AH26</f>
        <v>0.76198781386066028</v>
      </c>
      <c r="U23" s="185">
        <f>Calcul!$AM26</f>
        <v>0.3066806751409144</v>
      </c>
      <c r="V23" s="185">
        <f>Calcul!$AN26</f>
        <v>0.7870927239558646</v>
      </c>
      <c r="W23" s="185">
        <f>Calcul!AS26</f>
        <v>0.28230418287234832</v>
      </c>
      <c r="X23" s="185">
        <f>Calcul!AT26</f>
        <v>0.81146921622443069</v>
      </c>
    </row>
    <row r="24" spans="1:27" ht="14">
      <c r="A24" s="228"/>
      <c r="B24" s="198">
        <f t="shared" si="0"/>
        <v>44215</v>
      </c>
      <c r="C24" s="199" t="str">
        <f>Calcul!AV27</f>
        <v>Mardi</v>
      </c>
      <c r="D24" s="93">
        <f>Calcul!G27</f>
        <v>19</v>
      </c>
      <c r="E24" s="213">
        <f>Calcul!$L27</f>
        <v>10.717164575001311</v>
      </c>
      <c r="F24" s="189" t="str">
        <f>Calcul!$M27</f>
        <v>+</v>
      </c>
      <c r="G24" s="191">
        <f>Calcul!$N27</f>
        <v>0.44654852395838796</v>
      </c>
      <c r="H24" s="183">
        <f>Calcul!$O27</f>
        <v>-20.307588358560483</v>
      </c>
      <c r="I24" s="197" t="str">
        <f>Calcul!AW27</f>
        <v>H</v>
      </c>
      <c r="J24" s="201">
        <f>Calcul!$P27</f>
        <v>0.54710296922646695</v>
      </c>
      <c r="K24" s="183">
        <f>Calcul!$Q27</f>
        <v>24.51027275255063</v>
      </c>
      <c r="L24" s="201">
        <f>IFERROR(Calcul!$Y27,"-")</f>
        <v>0.35416666666666669</v>
      </c>
      <c r="M24" s="201">
        <f>IFERROR(Calcul!$Z27,"-")</f>
        <v>0.7402777777777777</v>
      </c>
      <c r="N24" s="183">
        <f>IFERROR(Calcul!$AA27,"-")</f>
        <v>61.461330985211362</v>
      </c>
      <c r="O24" s="183">
        <f>IFERROR(Calcul!$AB27,"&lt; 0°")</f>
        <v>40.855268578021743</v>
      </c>
      <c r="P24" s="304">
        <f>Calcul!$T27</f>
        <v>0.38603661396345185</v>
      </c>
      <c r="Q24" s="181" t="str">
        <f>IFERROR(Calcul!AY27,Q23)</f>
        <v>+</v>
      </c>
      <c r="R24" s="306">
        <f>IFERROR(Calcul!AZ27,"00:00")</f>
        <v>1.4032938278158436E-3</v>
      </c>
      <c r="S24" s="185">
        <f>Calcul!$AG27</f>
        <v>0.33135955742536483</v>
      </c>
      <c r="T24" s="185">
        <f>Calcul!$AH27</f>
        <v>0.76284638102756908</v>
      </c>
      <c r="U24" s="185">
        <f>Calcul!$AM27</f>
        <v>0.30630217896342815</v>
      </c>
      <c r="V24" s="185">
        <f>Calcul!$AN27</f>
        <v>0.78790375948950586</v>
      </c>
      <c r="W24" s="185">
        <f>Calcul!AS27</f>
        <v>0.2819571308771826</v>
      </c>
      <c r="X24" s="185">
        <f>Calcul!AT27</f>
        <v>0.81224880757575135</v>
      </c>
    </row>
    <row r="25" spans="1:27" ht="14">
      <c r="A25" s="228"/>
      <c r="B25" s="198">
        <f t="shared" si="0"/>
        <v>44216</v>
      </c>
      <c r="C25" s="199" t="str">
        <f>Calcul!AV28</f>
        <v>Mercredi</v>
      </c>
      <c r="D25" s="93">
        <f>Calcul!G28</f>
        <v>20</v>
      </c>
      <c r="E25" s="213">
        <f>Calcul!$L28</f>
        <v>11.016329806681972</v>
      </c>
      <c r="F25" s="189" t="str">
        <f>Calcul!$M28</f>
        <v>+</v>
      </c>
      <c r="G25" s="191">
        <f>Calcul!$N28</f>
        <v>0.45901374194508215</v>
      </c>
      <c r="H25" s="183">
        <f>Calcul!$O28</f>
        <v>-20.093420958800174</v>
      </c>
      <c r="I25" s="197" t="str">
        <f>Calcul!AW28</f>
        <v>H</v>
      </c>
      <c r="J25" s="201">
        <f>Calcul!$P28</f>
        <v>0.54731072285957849</v>
      </c>
      <c r="K25" s="183">
        <f>Calcul!$Q28</f>
        <v>24.72444015231094</v>
      </c>
      <c r="L25" s="201">
        <f>IFERROR(Calcul!$Y28,"-")</f>
        <v>0.35347222222222219</v>
      </c>
      <c r="M25" s="201">
        <f>IFERROR(Calcul!$Z28,"-")</f>
        <v>0.74097222222222225</v>
      </c>
      <c r="N25" s="183">
        <f>IFERROR(Calcul!$AA28,"-")</f>
        <v>61.78543046643675</v>
      </c>
      <c r="O25" s="183">
        <f>IFERROR(Calcul!$AB28,"&lt; 0°")</f>
        <v>40.946235923659948</v>
      </c>
      <c r="P25" s="304">
        <f>Calcul!$T28</f>
        <v>0.38747668227043214</v>
      </c>
      <c r="Q25" s="181" t="str">
        <f>IFERROR(Calcul!AY28,Q24)</f>
        <v>+</v>
      </c>
      <c r="R25" s="306">
        <f>IFERROR(Calcul!AZ28,"00:00")</f>
        <v>1.4400683069802911E-3</v>
      </c>
      <c r="S25" s="185">
        <f>Calcul!$AG28</f>
        <v>0.33090736103089485</v>
      </c>
      <c r="T25" s="185">
        <f>Calcul!$AH28</f>
        <v>0.7637140846882623</v>
      </c>
      <c r="U25" s="185">
        <f>Calcul!$AM28</f>
        <v>0.30589804787536462</v>
      </c>
      <c r="V25" s="185">
        <f>Calcul!$AN28</f>
        <v>0.78872339784379231</v>
      </c>
      <c r="W25" s="185">
        <f>Calcul!AS28</f>
        <v>0.28158464898697261</v>
      </c>
      <c r="X25" s="185">
        <f>Calcul!AT28</f>
        <v>0.81303679673218454</v>
      </c>
    </row>
    <row r="26" spans="1:27" ht="14">
      <c r="A26" s="228"/>
      <c r="B26" s="198">
        <f t="shared" si="0"/>
        <v>44217</v>
      </c>
      <c r="C26" s="199" t="str">
        <f>Calcul!AV29</f>
        <v>Jeudi</v>
      </c>
      <c r="D26" s="93">
        <f>Calcul!G29</f>
        <v>21</v>
      </c>
      <c r="E26" s="213">
        <f>Calcul!$L29</f>
        <v>11.30300860075225</v>
      </c>
      <c r="F26" s="189" t="str">
        <f>Calcul!$M29</f>
        <v>+</v>
      </c>
      <c r="G26" s="191">
        <f>Calcul!$N29</f>
        <v>0.47095869169801041</v>
      </c>
      <c r="H26" s="183">
        <f>Calcul!$O29</f>
        <v>-19.872979969566259</v>
      </c>
      <c r="I26" s="197" t="str">
        <f>Calcul!AW29</f>
        <v>H</v>
      </c>
      <c r="J26" s="201">
        <f>Calcul!$P29</f>
        <v>0.54750980535546068</v>
      </c>
      <c r="K26" s="183">
        <f>Calcul!$Q29</f>
        <v>24.944881141544855</v>
      </c>
      <c r="L26" s="201">
        <f>IFERROR(Calcul!$Y29,"-")</f>
        <v>0.3527777777777778</v>
      </c>
      <c r="M26" s="201">
        <f>IFERROR(Calcul!$Z29,"-")</f>
        <v>0.7416666666666667</v>
      </c>
      <c r="N26" s="183">
        <f>IFERROR(Calcul!$AA29,"-")</f>
        <v>62.11846077844919</v>
      </c>
      <c r="O26" s="183">
        <f>IFERROR(Calcul!$AB29,"&lt; 0°")</f>
        <v>41.03847528572642</v>
      </c>
      <c r="P26" s="304">
        <f>Calcul!$T29</f>
        <v>0.38895244020620151</v>
      </c>
      <c r="Q26" s="181" t="str">
        <f>IFERROR(Calcul!AY29,Q25)</f>
        <v>+</v>
      </c>
      <c r="R26" s="306">
        <f>IFERROR(Calcul!AZ29,"00:00")</f>
        <v>1.4757579357693729E-3</v>
      </c>
      <c r="S26" s="185">
        <f>Calcul!$AG29</f>
        <v>0.3304292770479183</v>
      </c>
      <c r="T26" s="185">
        <f>Calcul!$AH29</f>
        <v>0.76459033366300311</v>
      </c>
      <c r="U26" s="185">
        <f>Calcul!$AM29</f>
        <v>0.3054684691514627</v>
      </c>
      <c r="V26" s="185">
        <f>Calcul!$AN29</f>
        <v>0.7895511415594586</v>
      </c>
      <c r="W26" s="185">
        <f>Calcul!AS29</f>
        <v>0.28118684737075533</v>
      </c>
      <c r="X26" s="185">
        <f>Calcul!AT29</f>
        <v>0.81383276334016597</v>
      </c>
    </row>
    <row r="27" spans="1:27" ht="14">
      <c r="A27" s="228"/>
      <c r="B27" s="198">
        <f t="shared" si="0"/>
        <v>44218</v>
      </c>
      <c r="C27" s="199" t="str">
        <f>Calcul!AV30</f>
        <v>Vendredi</v>
      </c>
      <c r="D27" s="93">
        <f>Calcul!G30</f>
        <v>22</v>
      </c>
      <c r="E27" s="213">
        <f>Calcul!$L30</f>
        <v>11.576996833648268</v>
      </c>
      <c r="F27" s="189" t="str">
        <f>Calcul!$M30</f>
        <v>+</v>
      </c>
      <c r="G27" s="191">
        <f>Calcul!$N30</f>
        <v>0.48237486806867785</v>
      </c>
      <c r="H27" s="183">
        <f>Calcul!$O30</f>
        <v>-19.646363447850923</v>
      </c>
      <c r="I27" s="197" t="str">
        <f>Calcul!AW30</f>
        <v>H</v>
      </c>
      <c r="J27" s="201">
        <f>Calcul!$P30</f>
        <v>0.54770007496163842</v>
      </c>
      <c r="K27" s="183">
        <f>Calcul!$Q30</f>
        <v>25.17149766326019</v>
      </c>
      <c r="L27" s="201">
        <f>IFERROR(Calcul!$Y30,"-")</f>
        <v>0.3527777777777778</v>
      </c>
      <c r="M27" s="201">
        <f>IFERROR(Calcul!$Z30,"-")</f>
        <v>0.74305555555555547</v>
      </c>
      <c r="N27" s="183">
        <f>IFERROR(Calcul!$AA30,"-")</f>
        <v>62.460237470461124</v>
      </c>
      <c r="O27" s="183">
        <f>IFERROR(Calcul!$AB30,"&lt; 0°")</f>
        <v>41.131842600472055</v>
      </c>
      <c r="P27" s="304">
        <f>Calcul!$T30</f>
        <v>0.39046280415058621</v>
      </c>
      <c r="Q27" s="181" t="str">
        <f>IFERROR(Calcul!AY30,Q26)</f>
        <v>+</v>
      </c>
      <c r="R27" s="306">
        <f>IFERROR(Calcul!AZ30,"00:00")</f>
        <v>1.5103639443846961E-3</v>
      </c>
      <c r="S27" s="185">
        <f>Calcul!$AG30</f>
        <v>0.32992560042433655</v>
      </c>
      <c r="T27" s="185">
        <f>Calcul!$AH30</f>
        <v>0.76547454949894045</v>
      </c>
      <c r="U27" s="185">
        <f>Calcul!$AM30</f>
        <v>0.30501364445636747</v>
      </c>
      <c r="V27" s="185">
        <f>Calcul!$AN30</f>
        <v>0.79038650546690947</v>
      </c>
      <c r="W27" s="185">
        <f>Calcul!AS30</f>
        <v>0.2807638504625265</v>
      </c>
      <c r="X27" s="185">
        <f>Calcul!AT30</f>
        <v>0.81463629946075056</v>
      </c>
    </row>
    <row r="28" spans="1:27" ht="14">
      <c r="A28" s="228"/>
      <c r="B28" s="198">
        <f>B27+1</f>
        <v>44219</v>
      </c>
      <c r="C28" s="199" t="str">
        <f>Calcul!AV31</f>
        <v>Samedi</v>
      </c>
      <c r="D28" s="93">
        <f>Calcul!G31</f>
        <v>23</v>
      </c>
      <c r="E28" s="213">
        <f>Calcul!$L31</f>
        <v>11.838109641873633</v>
      </c>
      <c r="F28" s="189" t="str">
        <f>Calcul!$M31</f>
        <v>+</v>
      </c>
      <c r="G28" s="191">
        <f>Calcul!$N31</f>
        <v>0.49325456841140136</v>
      </c>
      <c r="H28" s="183">
        <f>Calcul!$O31</f>
        <v>-19.413671268112633</v>
      </c>
      <c r="I28" s="197" t="str">
        <f>Calcul!AW31</f>
        <v>H</v>
      </c>
      <c r="J28" s="201">
        <f>Calcul!$P31</f>
        <v>0.54788140330068391</v>
      </c>
      <c r="K28" s="183">
        <f>Calcul!$Q31</f>
        <v>25.40418984299848</v>
      </c>
      <c r="L28" s="201">
        <f>IFERROR(Calcul!$Y31,"-")</f>
        <v>0.3520833333333333</v>
      </c>
      <c r="M28" s="201">
        <f>IFERROR(Calcul!$Z31,"-")</f>
        <v>0.74375000000000002</v>
      </c>
      <c r="N28" s="183">
        <f>IFERROR(Calcul!$AA31,"-")</f>
        <v>62.810574779863011</v>
      </c>
      <c r="O28" s="183">
        <f>IFERROR(Calcul!$AB31,"&lt; 0°")</f>
        <v>41.226194619782568</v>
      </c>
      <c r="P28" s="304">
        <f>Calcul!$T31</f>
        <v>0.3920066939158926</v>
      </c>
      <c r="Q28" s="181" t="str">
        <f>IFERROR(Calcul!AY31,Q27)</f>
        <v>+</v>
      </c>
      <c r="R28" s="306">
        <f>IFERROR(Calcul!AZ31,"00:00")</f>
        <v>1.5438897653063943E-3</v>
      </c>
      <c r="S28" s="185">
        <f>Calcul!$AG31</f>
        <v>0.32939663921834306</v>
      </c>
      <c r="T28" s="185">
        <f>Calcul!$AH31</f>
        <v>0.76636616738302477</v>
      </c>
      <c r="U28" s="185">
        <f>Calcul!$AM31</f>
        <v>0.30453378919225066</v>
      </c>
      <c r="V28" s="185">
        <f>Calcul!$AN31</f>
        <v>0.79122901740911711</v>
      </c>
      <c r="W28" s="185">
        <f>Calcul!AS31</f>
        <v>0.28031579644956495</v>
      </c>
      <c r="X28" s="185">
        <f>Calcul!AT31</f>
        <v>0.81544701015180288</v>
      </c>
    </row>
    <row r="29" spans="1:27" ht="14">
      <c r="A29" s="228"/>
      <c r="B29" s="198">
        <f t="shared" si="0"/>
        <v>44220</v>
      </c>
      <c r="C29" s="199" t="str">
        <f>Calcul!AV32</f>
        <v>Dimanche</v>
      </c>
      <c r="D29" s="93">
        <f>Calcul!G32</f>
        <v>24</v>
      </c>
      <c r="E29" s="213">
        <f>Calcul!$L32</f>
        <v>12.08618142872702</v>
      </c>
      <c r="F29" s="189" t="str">
        <f>Calcul!$M32</f>
        <v>+</v>
      </c>
      <c r="G29" s="191">
        <f>Calcul!$N32</f>
        <v>0.50359089286362579</v>
      </c>
      <c r="H29" s="183">
        <f>Calcul!$O32</f>
        <v>-19.175005010516877</v>
      </c>
      <c r="I29" s="197" t="str">
        <f>Calcul!AW32</f>
        <v>H</v>
      </c>
      <c r="J29" s="201">
        <f>Calcul!$P32</f>
        <v>0.54805367537488758</v>
      </c>
      <c r="K29" s="183">
        <f>Calcul!$Q32</f>
        <v>25.642856100594237</v>
      </c>
      <c r="L29" s="201">
        <f>IFERROR(Calcul!$Y32,"-")</f>
        <v>0.35138888888888892</v>
      </c>
      <c r="M29" s="201">
        <f>IFERROR(Calcul!$Z32,"-")</f>
        <v>0.74513888888888891</v>
      </c>
      <c r="N29" s="183">
        <f>IFERROR(Calcul!$AA32,"-")</f>
        <v>63.169285912770562</v>
      </c>
      <c r="O29" s="183">
        <f>IFERROR(Calcul!$AB32,"&lt; 0°")</f>
        <v>41.321389197596801</v>
      </c>
      <c r="P29" s="304">
        <f>Calcul!$T32</f>
        <v>0.39358303482726792</v>
      </c>
      <c r="Q29" s="181" t="str">
        <f>IFERROR(Calcul!AY32,Q28)</f>
        <v>+</v>
      </c>
      <c r="R29" s="306">
        <f>IFERROR(Calcul!AZ32,"00:00")</f>
        <v>1.576340911375318E-3</v>
      </c>
      <c r="S29" s="185">
        <f>Calcul!$AG32</f>
        <v>0.32884271376672158</v>
      </c>
      <c r="T29" s="185">
        <f>Calcul!$AH32</f>
        <v>0.76726463698305369</v>
      </c>
      <c r="U29" s="185">
        <f>Calcul!$AM32</f>
        <v>0.30402913184393854</v>
      </c>
      <c r="V29" s="185">
        <f>Calcul!$AN32</f>
        <v>0.79207821890583663</v>
      </c>
      <c r="W29" s="185">
        <f>Calcul!AS32</f>
        <v>0.2798428367498122</v>
      </c>
      <c r="X29" s="185">
        <f>Calcul!AT32</f>
        <v>0.81626451399996292</v>
      </c>
    </row>
    <row r="30" spans="1:27" ht="14">
      <c r="A30" s="228"/>
      <c r="B30" s="198">
        <f t="shared" si="0"/>
        <v>44221</v>
      </c>
      <c r="C30" s="199" t="str">
        <f>Calcul!AV33</f>
        <v>Lundi</v>
      </c>
      <c r="D30" s="93">
        <f>Calcul!G33</f>
        <v>25</v>
      </c>
      <c r="E30" s="213">
        <f>Calcul!$L33</f>
        <v>12.321065828024707</v>
      </c>
      <c r="F30" s="189" t="str">
        <f>Calcul!$M33</f>
        <v>+</v>
      </c>
      <c r="G30" s="191">
        <f>Calcul!$N33</f>
        <v>0.51337774283436277</v>
      </c>
      <c r="H30" s="183">
        <f>Calcul!$O33</f>
        <v>-18.930467850637786</v>
      </c>
      <c r="I30" s="197" t="str">
        <f>Calcul!AW33</f>
        <v>H</v>
      </c>
      <c r="J30" s="201">
        <f>Calcul!$P33</f>
        <v>0.54821678954106656</v>
      </c>
      <c r="K30" s="183">
        <f>Calcul!$Q33</f>
        <v>25.887393260473328</v>
      </c>
      <c r="L30" s="201">
        <f>IFERROR(Calcul!$Y33,"-")</f>
        <v>0.35069444444444442</v>
      </c>
      <c r="M30" s="201">
        <f>IFERROR(Calcul!$Z33,"-")</f>
        <v>0.74583333333333324</v>
      </c>
      <c r="N30" s="183">
        <f>IFERROR(Calcul!$AA33,"-")</f>
        <v>63.536183311692383</v>
      </c>
      <c r="O30" s="183">
        <f>IFERROR(Calcul!$AB33,"&lt; 0°")</f>
        <v>41.417285558272731</v>
      </c>
      <c r="P30" s="304">
        <f>Calcul!$T33</f>
        <v>0.39519075967783968</v>
      </c>
      <c r="Q30" s="181" t="str">
        <f>IFERROR(Calcul!AY33,Q29)</f>
        <v>+</v>
      </c>
      <c r="R30" s="306">
        <f>IFERROR(Calcul!AZ33,"00:00")</f>
        <v>1.6077248505717567E-3</v>
      </c>
      <c r="S30" s="185">
        <f>Calcul!$AG33</f>
        <v>0.32826415586629604</v>
      </c>
      <c r="T30" s="185">
        <f>Calcul!$AH33</f>
        <v>0.76816942321583703</v>
      </c>
      <c r="U30" s="185">
        <f>Calcul!$AM33</f>
        <v>0.30349991332380882</v>
      </c>
      <c r="V30" s="185">
        <f>Calcul!$AN33</f>
        <v>0.79293366575832425</v>
      </c>
      <c r="W30" s="185">
        <f>Calcul!AS33</f>
        <v>0.27934513548031009</v>
      </c>
      <c r="X30" s="185">
        <f>Calcul!AT33</f>
        <v>0.81708844360182298</v>
      </c>
    </row>
    <row r="31" spans="1:27" ht="14">
      <c r="A31" s="228"/>
      <c r="B31" s="198">
        <f t="shared" si="0"/>
        <v>44222</v>
      </c>
      <c r="C31" s="199" t="str">
        <f>Calcul!AV34</f>
        <v>Mardi</v>
      </c>
      <c r="D31" s="93">
        <f>Calcul!G34</f>
        <v>26</v>
      </c>
      <c r="E31" s="213">
        <f>Calcul!$L34</f>
        <v>12.542635626006566</v>
      </c>
      <c r="F31" s="189" t="str">
        <f>Calcul!$M34</f>
        <v>+</v>
      </c>
      <c r="G31" s="191">
        <f>Calcul!$N34</f>
        <v>0.5226098177502736</v>
      </c>
      <c r="H31" s="183">
        <f>Calcul!$O34</f>
        <v>-18.680164450868656</v>
      </c>
      <c r="I31" s="197" t="str">
        <f>Calcul!AW34</f>
        <v>H</v>
      </c>
      <c r="J31" s="201">
        <f>Calcul!$P34</f>
        <v>0.54837065745633173</v>
      </c>
      <c r="K31" s="183">
        <f>Calcul!$Q34</f>
        <v>26.137696660242458</v>
      </c>
      <c r="L31" s="201">
        <f>IFERROR(Calcul!$Y34,"-")</f>
        <v>0.35000000000000003</v>
      </c>
      <c r="M31" s="201">
        <f>IFERROR(Calcul!$Z34,"-")</f>
        <v>0.74652777777777779</v>
      </c>
      <c r="N31" s="183">
        <f>IFERROR(Calcul!$AA34,"-")</f>
        <v>63.911078909958185</v>
      </c>
      <c r="O31" s="183">
        <f>IFERROR(Calcul!$AB34,"&lt; 0°")</f>
        <v>41.513744546665095</v>
      </c>
      <c r="P31" s="304">
        <f>Calcul!$T34</f>
        <v>0.39682881055639352</v>
      </c>
      <c r="Q31" s="181" t="str">
        <f>IFERROR(Calcul!AY34,Q30)</f>
        <v>+</v>
      </c>
      <c r="R31" s="306">
        <f>IFERROR(Calcul!AZ34,"00:00")</f>
        <v>1.6380508785538428E-3</v>
      </c>
      <c r="S31" s="185">
        <f>Calcul!$AG34</f>
        <v>0.32766130797071724</v>
      </c>
      <c r="T31" s="185">
        <f>Calcul!$AH34</f>
        <v>0.76908000694194623</v>
      </c>
      <c r="U31" s="185">
        <f>Calcul!$AM34</f>
        <v>0.30294638631855991</v>
      </c>
      <c r="V31" s="185">
        <f>Calcul!$AN34</f>
        <v>0.7937949285941035</v>
      </c>
      <c r="W31" s="185">
        <f>Calcul!AS34</f>
        <v>0.27882286891861702</v>
      </c>
      <c r="X31" s="185">
        <f>Calcul!AT34</f>
        <v>0.81791844599404639</v>
      </c>
    </row>
    <row r="32" spans="1:27" ht="14">
      <c r="A32" s="228"/>
      <c r="B32" s="198">
        <f>B31+1</f>
        <v>44223</v>
      </c>
      <c r="C32" s="199" t="str">
        <f>Calcul!AV35</f>
        <v>Mercredi</v>
      </c>
      <c r="D32" s="93">
        <f>Calcul!G35</f>
        <v>27</v>
      </c>
      <c r="E32" s="213">
        <f>Calcul!$L35</f>
        <v>12.750782642753908</v>
      </c>
      <c r="F32" s="189" t="str">
        <f>Calcul!$M35</f>
        <v>+</v>
      </c>
      <c r="G32" s="191">
        <f>Calcul!$N35</f>
        <v>0.5312826101147462</v>
      </c>
      <c r="H32" s="183">
        <f>Calcul!$O35</f>
        <v>-18.424200853772557</v>
      </c>
      <c r="I32" s="197" t="str">
        <f>Calcul!AW35</f>
        <v>H</v>
      </c>
      <c r="J32" s="201">
        <f>Calcul!$P35</f>
        <v>0.54851520399573961</v>
      </c>
      <c r="K32" s="183">
        <f>Calcul!$Q35</f>
        <v>26.393660257338556</v>
      </c>
      <c r="L32" s="201">
        <f>IFERROR(Calcul!$Y35,"-")</f>
        <v>0.34930555555555554</v>
      </c>
      <c r="M32" s="201">
        <f>IFERROR(Calcul!$Z35,"-")</f>
        <v>0.74791666666666667</v>
      </c>
      <c r="N32" s="183">
        <f>IFERROR(Calcul!$AA35,"-")</f>
        <v>64.293784372652212</v>
      </c>
      <c r="O32" s="183">
        <f>IFERROR(Calcul!$AB35,"&lt; 0°")</f>
        <v>41.610628859821865</v>
      </c>
      <c r="P32" s="304">
        <f>Calcul!$T35</f>
        <v>0.39849614054631416</v>
      </c>
      <c r="Q32" s="181" t="str">
        <f>IFERROR(Calcul!AY35,Q31)</f>
        <v>+</v>
      </c>
      <c r="R32" s="306">
        <f>IFERROR(Calcul!AZ35,"00:00")</f>
        <v>1.6673299899206406E-3</v>
      </c>
      <c r="S32" s="185">
        <f>Calcul!$AG35</f>
        <v>0.32703452240451814</v>
      </c>
      <c r="T32" s="185">
        <f>Calcul!$AH35</f>
        <v>0.76999588558696119</v>
      </c>
      <c r="U32" s="185">
        <f>Calcul!$AM35</f>
        <v>0.30236881463980952</v>
      </c>
      <c r="V32" s="185">
        <f>Calcul!$AN35</f>
        <v>0.79466159335166975</v>
      </c>
      <c r="W32" s="185">
        <f>Calcul!AS35</f>
        <v>0.2782762249590453</v>
      </c>
      <c r="X32" s="185">
        <f>Calcul!AT35</f>
        <v>0.81875418303243397</v>
      </c>
    </row>
    <row r="33" spans="1:24" ht="14">
      <c r="A33" s="228"/>
      <c r="B33" s="198">
        <f t="shared" si="0"/>
        <v>44224</v>
      </c>
      <c r="C33" s="199" t="str">
        <f>Calcul!AV36</f>
        <v>Jeudi</v>
      </c>
      <c r="D33" s="93">
        <f>Calcul!G36</f>
        <v>28</v>
      </c>
      <c r="E33" s="213">
        <f>Calcul!$L36</f>
        <v>12.945417574580354</v>
      </c>
      <c r="F33" s="189" t="str">
        <f>Calcul!$M36</f>
        <v>+</v>
      </c>
      <c r="G33" s="191">
        <f>Calcul!$N36</f>
        <v>0.53939239894084812</v>
      </c>
      <c r="H33" s="183">
        <f>Calcul!$O36</f>
        <v>-18.162684377584633</v>
      </c>
      <c r="I33" s="197" t="str">
        <f>Calcul!AW36</f>
        <v>H</v>
      </c>
      <c r="J33" s="201">
        <f>Calcul!$P36</f>
        <v>0.54865036714284132</v>
      </c>
      <c r="K33" s="183">
        <f>Calcul!$Q36</f>
        <v>26.655176733526481</v>
      </c>
      <c r="L33" s="201">
        <f>IFERROR(Calcul!$Y36,"-")</f>
        <v>0.34861111111111115</v>
      </c>
      <c r="M33" s="201">
        <f>IFERROR(Calcul!$Z36,"-")</f>
        <v>0.74861111111111101</v>
      </c>
      <c r="N33" s="183">
        <f>IFERROR(Calcul!$AA36,"-")</f>
        <v>64.684111323897028</v>
      </c>
      <c r="O33" s="183">
        <f>IFERROR(Calcul!$AB36,"&lt; 0°")</f>
        <v>41.707803260339325</v>
      </c>
      <c r="P33" s="304">
        <f>Calcul!$T36</f>
        <v>0.40019171529545239</v>
      </c>
      <c r="Q33" s="181" t="str">
        <f>IFERROR(Calcul!AY36,Q32)</f>
        <v>+</v>
      </c>
      <c r="R33" s="306">
        <f>IFERROR(Calcul!AZ36,"00:00")</f>
        <v>1.6955747491382289E-3</v>
      </c>
      <c r="S33" s="185">
        <f>Calcul!$AG36</f>
        <v>0.32638416059612768</v>
      </c>
      <c r="T33" s="185">
        <f>Calcul!$AH36</f>
        <v>0.77091657368955502</v>
      </c>
      <c r="U33" s="185">
        <f>Calcul!$AM36</f>
        <v>0.30176747258032771</v>
      </c>
      <c r="V33" s="185">
        <f>Calcul!$AN36</f>
        <v>0.79553326170535488</v>
      </c>
      <c r="W33" s="185">
        <f>Calcul!AS36</f>
        <v>0.27770540256547699</v>
      </c>
      <c r="X33" s="185">
        <f>Calcul!AT36</f>
        <v>0.8195953317202056</v>
      </c>
    </row>
    <row r="34" spans="1:24" ht="14">
      <c r="A34" s="228"/>
      <c r="B34" s="198">
        <f t="shared" si="0"/>
        <v>44225</v>
      </c>
      <c r="C34" s="199" t="str">
        <f>Calcul!AV37</f>
        <v>Vendredi</v>
      </c>
      <c r="D34" s="93">
        <f>Calcul!G37</f>
        <v>29</v>
      </c>
      <c r="E34" s="213">
        <f>Calcul!$L37</f>
        <v>13.126469798978452</v>
      </c>
      <c r="F34" s="189" t="str">
        <f>Calcul!$M37</f>
        <v>+</v>
      </c>
      <c r="G34" s="191">
        <f>Calcul!$N37</f>
        <v>0.54693624162410215</v>
      </c>
      <c r="H34" s="183">
        <f>Calcul!$O37</f>
        <v>-17.895723514059934</v>
      </c>
      <c r="I34" s="197" t="str">
        <f>Calcul!AW37</f>
        <v>H</v>
      </c>
      <c r="J34" s="201">
        <f>Calcul!$P37</f>
        <v>0.54877609785422887</v>
      </c>
      <c r="K34" s="183">
        <f>Calcul!$Q37</f>
        <v>26.922137597051179</v>
      </c>
      <c r="L34" s="201">
        <f>IFERROR(Calcul!$Y37,"-")</f>
        <v>0.34791666666666665</v>
      </c>
      <c r="M34" s="201">
        <f>IFERROR(Calcul!$Z37,"-")</f>
        <v>0.75</v>
      </c>
      <c r="N34" s="183">
        <f>IFERROR(Calcul!$AA37,"-")</f>
        <v>65.081871560423238</v>
      </c>
      <c r="O34" s="183">
        <f>IFERROR(Calcul!$AB37,"&lt; 0°")</f>
        <v>41.805134771536814</v>
      </c>
      <c r="P34" s="304">
        <f>Calcul!$T37</f>
        <v>0.40191451445740395</v>
      </c>
      <c r="Q34" s="181" t="str">
        <f>IFERROR(Calcul!AY37,Q33)</f>
        <v>+</v>
      </c>
      <c r="R34" s="306">
        <f>IFERROR(Calcul!AZ37,"00:00")</f>
        <v>1.7227991619515604E-3</v>
      </c>
      <c r="S34" s="185">
        <f>Calcul!$AG37</f>
        <v>0.32571059233129851</v>
      </c>
      <c r="T34" s="185">
        <f>Calcul!$AH37</f>
        <v>0.77184160337715924</v>
      </c>
      <c r="U34" s="185">
        <f>Calcul!$AM37</f>
        <v>0.30114264427757148</v>
      </c>
      <c r="V34" s="185">
        <f>Calcul!$AN37</f>
        <v>0.79640955143088632</v>
      </c>
      <c r="W34" s="185">
        <f>Calcul!AS37</f>
        <v>0.27711061122243041</v>
      </c>
      <c r="X34" s="185">
        <f>Calcul!AT37</f>
        <v>0.82044158448602733</v>
      </c>
    </row>
    <row r="35" spans="1:24" ht="14">
      <c r="A35" s="228"/>
      <c r="B35" s="198">
        <f t="shared" si="0"/>
        <v>44226</v>
      </c>
      <c r="C35" s="199" t="str">
        <f>Calcul!AV38</f>
        <v>Samedi</v>
      </c>
      <c r="D35" s="93">
        <f>Calcul!G38</f>
        <v>30</v>
      </c>
      <c r="E35" s="213">
        <f>Calcul!$L38</f>
        <v>13.293887143817598</v>
      </c>
      <c r="F35" s="189" t="str">
        <f>Calcul!$M38</f>
        <v>+</v>
      </c>
      <c r="G35" s="191">
        <f>Calcul!$N38</f>
        <v>0.5539119643257332</v>
      </c>
      <c r="H35" s="183">
        <f>Calcul!$O38</f>
        <v>-17.623427828842797</v>
      </c>
      <c r="I35" s="197" t="str">
        <f>Calcul!AW38</f>
        <v>H</v>
      </c>
      <c r="J35" s="201">
        <f>Calcul!$P38</f>
        <v>0.54889235989925611</v>
      </c>
      <c r="K35" s="183">
        <f>Calcul!$Q38</f>
        <v>27.194433282268317</v>
      </c>
      <c r="L35" s="201">
        <f>IFERROR(Calcul!$Y38,"-")</f>
        <v>0.34722222222222227</v>
      </c>
      <c r="M35" s="201">
        <f>IFERROR(Calcul!$Z38,"-")</f>
        <v>0.75069444444444444</v>
      </c>
      <c r="N35" s="183">
        <f>IFERROR(Calcul!$AA38,"-")</f>
        <v>65.486877251443588</v>
      </c>
      <c r="O35" s="183">
        <f>IFERROR(Calcul!$AB38,"&lt; 0°")</f>
        <v>41.902492854721906</v>
      </c>
      <c r="P35" s="304">
        <f>Calcul!$T38</f>
        <v>0.40366353300546276</v>
      </c>
      <c r="Q35" s="181" t="str">
        <f>IFERROR(Calcul!AY38,Q34)</f>
        <v>+</v>
      </c>
      <c r="R35" s="306">
        <f>IFERROR(Calcul!AZ38,"00:00")</f>
        <v>1.7490185480588116E-3</v>
      </c>
      <c r="S35" s="185">
        <f>Calcul!$AG38</f>
        <v>0.32501419502819828</v>
      </c>
      <c r="T35" s="185">
        <f>Calcul!$AH38</f>
        <v>0.77277052477031383</v>
      </c>
      <c r="U35" s="185">
        <f>Calcul!$AM38</f>
        <v>0.30049462308604685</v>
      </c>
      <c r="V35" s="185">
        <f>Calcul!$AN38</f>
        <v>0.79729009671246531</v>
      </c>
      <c r="W35" s="185">
        <f>Calcul!AS38</f>
        <v>0.27649207038597584</v>
      </c>
      <c r="X35" s="185">
        <f>Calcul!AT38</f>
        <v>0.82129264941253632</v>
      </c>
    </row>
    <row r="36" spans="1:24" ht="13" customHeight="1">
      <c r="A36" s="228"/>
      <c r="B36" s="198">
        <f t="shared" si="0"/>
        <v>44227</v>
      </c>
      <c r="C36" s="199" t="str">
        <f>Calcul!AV39</f>
        <v>Dimanche</v>
      </c>
      <c r="D36" s="93">
        <f>Calcul!G39</f>
        <v>31</v>
      </c>
      <c r="E36" s="213">
        <f>Calcul!$L39</f>
        <v>13.447635622590655</v>
      </c>
      <c r="F36" s="189" t="str">
        <f>Calcul!$M39</f>
        <v>+</v>
      </c>
      <c r="G36" s="191">
        <f>Calcul!$N39</f>
        <v>0.56031815094127724</v>
      </c>
      <c r="H36" s="183">
        <f>Calcul!$O39</f>
        <v>-17.345907864514416</v>
      </c>
      <c r="I36" s="197" t="str">
        <f>Calcul!AW39</f>
        <v>H</v>
      </c>
      <c r="J36" s="201">
        <f>Calcul!$P39</f>
        <v>0.54899912967618181</v>
      </c>
      <c r="K36" s="183">
        <f>Calcul!$Q39</f>
        <v>27.471953246596698</v>
      </c>
      <c r="L36" s="201">
        <f>IFERROR(Calcul!$Y39,"-")</f>
        <v>0.34652777777777777</v>
      </c>
      <c r="M36" s="201">
        <f>IFERROR(Calcul!$Z39,"-")</f>
        <v>0.75138888888888899</v>
      </c>
      <c r="N36" s="183">
        <f>IFERROR(Calcul!$AA39,"-")</f>
        <v>65.898941124927561</v>
      </c>
      <c r="O36" s="183">
        <f>IFERROR(Calcul!$AB39,"&lt; 0°")</f>
        <v>41.999749568915085</v>
      </c>
      <c r="P36" s="304">
        <f>Calcul!$T39</f>
        <v>0.4054377824211961</v>
      </c>
      <c r="Q36" s="181" t="str">
        <f>IFERROR(Calcul!AY39,Q35)</f>
        <v>+</v>
      </c>
      <c r="R36" s="306">
        <f>IFERROR(Calcul!AZ39,"00:00")</f>
        <v>1.7742494157333422E-3</v>
      </c>
      <c r="S36" s="185">
        <f>Calcul!$AG39</f>
        <v>0.32429535303520557</v>
      </c>
      <c r="T36" s="185">
        <f>Calcul!$AH39</f>
        <v>0.77370290631715821</v>
      </c>
      <c r="U36" s="185">
        <f>Calcul!$AM39</f>
        <v>0.29982371095989635</v>
      </c>
      <c r="V36" s="185">
        <f>Calcul!$AN39</f>
        <v>0.79817454839246738</v>
      </c>
      <c r="W36" s="185">
        <f>Calcul!AS39</f>
        <v>0.27585000893601003</v>
      </c>
      <c r="X36" s="185">
        <f>Calcul!AT39</f>
        <v>0.82214825041635364</v>
      </c>
    </row>
    <row r="37" spans="1:24" s="228" customFormat="1" ht="13" customHeight="1">
      <c r="B37" s="198">
        <f t="shared" si="0"/>
        <v>44228</v>
      </c>
      <c r="C37" s="199" t="str">
        <f>Calcul!AV40</f>
        <v>Lundi</v>
      </c>
      <c r="D37" s="93">
        <f>Calcul!G40</f>
        <v>32</v>
      </c>
      <c r="E37" s="213">
        <f>Calcul!$L40</f>
        <v>13.587699137597825</v>
      </c>
      <c r="F37" s="189" t="str">
        <f>Calcul!$M40</f>
        <v>+</v>
      </c>
      <c r="G37" s="191">
        <f>Calcul!$N40</f>
        <v>0.56615413073324272</v>
      </c>
      <c r="H37" s="183">
        <f>Calcul!$O40</f>
        <v>-17.063275046458546</v>
      </c>
      <c r="I37" s="197" t="str">
        <f>Calcul!AW40</f>
        <v>H</v>
      </c>
      <c r="J37" s="201">
        <f>Calcul!$P40</f>
        <v>0.54909639600604787</v>
      </c>
      <c r="K37" s="183">
        <f>Calcul!$Q40</f>
        <v>27.754586064652568</v>
      </c>
      <c r="L37" s="201">
        <f>IFERROR(Calcul!$Y40,"-")</f>
        <v>0.34513888888888888</v>
      </c>
      <c r="M37" s="201">
        <f>IFERROR(Calcul!$Z40,"-")</f>
        <v>0.75277777777777777</v>
      </c>
      <c r="N37" s="183">
        <f>IFERROR(Calcul!$AA40,"-")</f>
        <v>66.317876640439266</v>
      </c>
      <c r="O37" s="183">
        <f>IFERROR(Calcul!$AB40,"&lt; 0°")</f>
        <v>42.096779713489859</v>
      </c>
      <c r="P37" s="304">
        <f>Calcul!$T40</f>
        <v>0.4072362917602026</v>
      </c>
      <c r="Q37" s="181" t="str">
        <f>IFERROR(Calcul!AY40,Q36)</f>
        <v>+</v>
      </c>
      <c r="R37" s="306">
        <f>IFERROR(Calcul!AZ40,"00:00")</f>
        <v>1.7985093390064932E-3</v>
      </c>
      <c r="S37" s="185">
        <f>Calcul!$AG40</f>
        <v>0.32355445695227664</v>
      </c>
      <c r="T37" s="185">
        <f>Calcul!$AH40</f>
        <v>0.77463833505981905</v>
      </c>
      <c r="U37" s="185">
        <f>Calcul!$AM40</f>
        <v>0.29913021784698568</v>
      </c>
      <c r="V37" s="185">
        <f>Calcul!$AN40</f>
        <v>0.79906257416510995</v>
      </c>
      <c r="W37" s="185">
        <f>Calcul!AS40</f>
        <v>0.27518466463132707</v>
      </c>
      <c r="X37" s="185">
        <f>Calcul!AT40</f>
        <v>0.82300812738076867</v>
      </c>
    </row>
    <row r="38" spans="1:24" ht="13" customHeight="1">
      <c r="B38" s="198">
        <f t="shared" si="0"/>
        <v>44229</v>
      </c>
      <c r="C38" s="199" t="str">
        <f>Calcul!AV41</f>
        <v>Mardi</v>
      </c>
      <c r="D38" s="93">
        <f>Calcul!G41</f>
        <v>33</v>
      </c>
      <c r="E38" s="213">
        <f>Calcul!$L41</f>
        <v>13.714079153036554</v>
      </c>
      <c r="F38" s="189" t="str">
        <f>Calcul!$M41</f>
        <v>+</v>
      </c>
      <c r="G38" s="191">
        <f>Calcul!$N41</f>
        <v>0.57141996470985645</v>
      </c>
      <c r="H38" s="183">
        <f>Calcul!$O41</f>
        <v>-16.775641591666691</v>
      </c>
      <c r="I38" s="197" t="str">
        <f>Calcul!AW41</f>
        <v>H</v>
      </c>
      <c r="J38" s="201">
        <f>Calcul!$P41</f>
        <v>0.54918415990565816</v>
      </c>
      <c r="K38" s="183">
        <f>Calcul!$Q41</f>
        <v>28.042219519444423</v>
      </c>
      <c r="L38" s="201">
        <f>IFERROR(Calcul!$Y41,"-")</f>
        <v>0.3444444444444445</v>
      </c>
      <c r="M38" s="201">
        <f>IFERROR(Calcul!$Z41,"-")</f>
        <v>0.75347222222222221</v>
      </c>
      <c r="N38" s="183">
        <f>IFERROR(Calcul!$AA41,"-")</f>
        <v>66.743498148762853</v>
      </c>
      <c r="O38" s="183">
        <f>IFERROR(Calcul!$AB41,"&lt; 0°")</f>
        <v>42.193460954259479</v>
      </c>
      <c r="P38" s="304">
        <f>Calcul!$T41</f>
        <v>0.40905810859815217</v>
      </c>
      <c r="Q38" s="181" t="str">
        <f>IFERROR(Calcul!AY41,Q37)</f>
        <v>+</v>
      </c>
      <c r="R38" s="306">
        <f>IFERROR(Calcul!AZ41,"00:00")</f>
        <v>1.8218168379495747E-3</v>
      </c>
      <c r="S38" s="185">
        <f>Calcul!$AG41</f>
        <v>0.32279190297657651</v>
      </c>
      <c r="T38" s="185">
        <f>Calcul!$AH41</f>
        <v>0.77557641683473966</v>
      </c>
      <c r="U38" s="185">
        <f>Calcul!$AM41</f>
        <v>0.2984144610956459</v>
      </c>
      <c r="V38" s="185">
        <f>Calcul!$AN41</f>
        <v>0.79995385871567037</v>
      </c>
      <c r="W38" s="185">
        <f>Calcul!AS41</f>
        <v>0.27449628356884337</v>
      </c>
      <c r="X38" s="185">
        <f>Calcul!AT41</f>
        <v>0.82387203624247285</v>
      </c>
    </row>
    <row r="39" spans="1:24" ht="13" customHeight="1">
      <c r="B39" s="198">
        <f t="shared" si="0"/>
        <v>44230</v>
      </c>
      <c r="C39" s="199" t="str">
        <f>Calcul!AV42</f>
        <v>Mercredi</v>
      </c>
      <c r="D39" s="93">
        <f>Calcul!G42</f>
        <v>34</v>
      </c>
      <c r="E39" s="213">
        <f>Calcul!$L42</f>
        <v>13.826794340034601</v>
      </c>
      <c r="F39" s="189" t="str">
        <f>Calcul!$M42</f>
        <v>+</v>
      </c>
      <c r="G39" s="191">
        <f>Calcul!$N42</f>
        <v>0.57611643083477504</v>
      </c>
      <c r="H39" s="183">
        <f>Calcul!$O42</f>
        <v>-16.483120420588236</v>
      </c>
      <c r="I39" s="197" t="str">
        <f>Calcul!AW42</f>
        <v>H</v>
      </c>
      <c r="J39" s="201">
        <f>Calcul!$P42</f>
        <v>0.54926243434107347</v>
      </c>
      <c r="K39" s="183">
        <f>Calcul!$Q42</f>
        <v>28.334740690522878</v>
      </c>
      <c r="L39" s="201">
        <f>IFERROR(Calcul!$Y42,"-")</f>
        <v>0.34375</v>
      </c>
      <c r="M39" s="201">
        <f>IFERROR(Calcul!$Z42,"-")</f>
        <v>0.75486111111111109</v>
      </c>
      <c r="N39" s="183">
        <f>IFERROR(Calcul!$AA42,"-")</f>
        <v>67.175621038591899</v>
      </c>
      <c r="O39" s="183">
        <f>IFERROR(Calcul!$AB42,"&lt; 0°")</f>
        <v>42.289673933605869</v>
      </c>
      <c r="P39" s="304">
        <f>Calcul!$T42</f>
        <v>0.41090229986066612</v>
      </c>
      <c r="Q39" s="181" t="str">
        <f>IFERROR(Calcul!AY42,Q38)</f>
        <v>+</v>
      </c>
      <c r="R39" s="306">
        <f>IFERROR(Calcul!AZ42,"00:00")</f>
        <v>1.84419126251395E-3</v>
      </c>
      <c r="S39" s="185">
        <f>Calcul!$AG42</f>
        <v>0.32200809227292071</v>
      </c>
      <c r="T39" s="185">
        <f>Calcul!$AH42</f>
        <v>0.77651677640922623</v>
      </c>
      <c r="U39" s="185">
        <f>Calcul!$AM42</f>
        <v>0.2976767648751209</v>
      </c>
      <c r="V39" s="185">
        <f>Calcul!$AN42</f>
        <v>0.80084810380702598</v>
      </c>
      <c r="W39" s="185">
        <f>Calcul!AS42</f>
        <v>0.2737851196482643</v>
      </c>
      <c r="X39" s="185">
        <f>Calcul!AT42</f>
        <v>0.82473974903388259</v>
      </c>
    </row>
    <row r="40" spans="1:24" ht="13" customHeight="1">
      <c r="B40" s="198">
        <f t="shared" si="0"/>
        <v>44231</v>
      </c>
      <c r="C40" s="199" t="str">
        <f>Calcul!AV43</f>
        <v>Jeudi</v>
      </c>
      <c r="D40" s="93">
        <f>Calcul!G43</f>
        <v>35</v>
      </c>
      <c r="E40" s="213">
        <f>Calcul!$L43</f>
        <v>13.92588019572106</v>
      </c>
      <c r="F40" s="189" t="str">
        <f>Calcul!$M43</f>
        <v>+</v>
      </c>
      <c r="G40" s="191">
        <f>Calcul!$N43</f>
        <v>0.58024500815504421</v>
      </c>
      <c r="H40" s="183">
        <f>Calcul!$O43</f>
        <v>-16.185825072112905</v>
      </c>
      <c r="I40" s="197" t="str">
        <f>Calcul!AW43</f>
        <v>H</v>
      </c>
      <c r="J40" s="201">
        <f>Calcul!$P43</f>
        <v>0.54933124396307786</v>
      </c>
      <c r="K40" s="183">
        <f>Calcul!$Q43</f>
        <v>28.632036038998208</v>
      </c>
      <c r="L40" s="201">
        <f>IFERROR(Calcul!$Y43,"-")</f>
        <v>0.3430555555555555</v>
      </c>
      <c r="M40" s="201">
        <f>IFERROR(Calcul!$Z43,"-")</f>
        <v>0.75555555555555554</v>
      </c>
      <c r="N40" s="183">
        <f>IFERROR(Calcul!$AA43,"-")</f>
        <v>67.614061870606278</v>
      </c>
      <c r="O40" s="183">
        <f>IFERROR(Calcul!$AB43,"&lt; 0°")</f>
        <v>42.385302365300923</v>
      </c>
      <c r="P40" s="304">
        <f>Calcul!$T43</f>
        <v>0.41276795254099558</v>
      </c>
      <c r="Q40" s="181" t="str">
        <f>IFERROR(Calcul!AY43,Q39)</f>
        <v>+</v>
      </c>
      <c r="R40" s="306">
        <f>IFERROR(Calcul!AZ43,"00:00")</f>
        <v>1.8656526803294549E-3</v>
      </c>
      <c r="S40" s="185">
        <f>Calcul!$AG43</f>
        <v>0.32120343036943616</v>
      </c>
      <c r="T40" s="185">
        <f>Calcul!$AH43</f>
        <v>0.77745905755671962</v>
      </c>
      <c r="U40" s="185">
        <f>Calcul!$AM43</f>
        <v>0.29691745961066407</v>
      </c>
      <c r="V40" s="185">
        <f>Calcul!$AN43</f>
        <v>0.80174502831549177</v>
      </c>
      <c r="W40" s="185">
        <f>Calcul!AS43</f>
        <v>0.27305143404340515</v>
      </c>
      <c r="X40" s="185">
        <f>Calcul!AT43</f>
        <v>0.82561105388275058</v>
      </c>
    </row>
    <row r="41" spans="1:24" ht="13" customHeight="1">
      <c r="B41" s="198">
        <f t="shared" si="0"/>
        <v>44232</v>
      </c>
      <c r="C41" s="199" t="str">
        <f>Calcul!AV44</f>
        <v>Vendredi</v>
      </c>
      <c r="D41" s="93">
        <f>Calcul!G44</f>
        <v>36</v>
      </c>
      <c r="E41" s="213">
        <f>Calcul!$L44</f>
        <v>14.011388638475028</v>
      </c>
      <c r="F41" s="189" t="str">
        <f>Calcul!$M44</f>
        <v>+</v>
      </c>
      <c r="G41" s="191">
        <f>Calcul!$N44</f>
        <v>0.58380785993645945</v>
      </c>
      <c r="H41" s="183">
        <f>Calcul!$O44</f>
        <v>-15.883869621758564</v>
      </c>
      <c r="I41" s="197" t="str">
        <f>Calcul!AW44</f>
        <v>H</v>
      </c>
      <c r="J41" s="201">
        <f>Calcul!$P44</f>
        <v>0.54939062482610146</v>
      </c>
      <c r="K41" s="183">
        <f>Calcul!$Q44</f>
        <v>28.93399148935255</v>
      </c>
      <c r="L41" s="201">
        <f>IFERROR(Calcul!$Y44,"-")</f>
        <v>0.34236111111111112</v>
      </c>
      <c r="M41" s="201">
        <f>IFERROR(Calcul!$Z44,"-")</f>
        <v>0.75694444444444453</v>
      </c>
      <c r="N41" s="183">
        <f>IFERROR(Calcul!$AA44,"-")</f>
        <v>68.058638499297899</v>
      </c>
      <c r="O41" s="183">
        <f>IFERROR(Calcul!$AB44,"&lt; 0°")</f>
        <v>42.48023311471372</v>
      </c>
      <c r="P41" s="304">
        <f>Calcul!$T44</f>
        <v>0.41465417430977231</v>
      </c>
      <c r="Q41" s="181" t="str">
        <f>IFERROR(Calcul!AY44,Q40)</f>
        <v>+</v>
      </c>
      <c r="R41" s="306">
        <f>IFERROR(Calcul!AZ44,"00:00")</f>
        <v>1.8862217687767302E-3</v>
      </c>
      <c r="S41" s="185">
        <f>Calcul!$AG44</f>
        <v>0.32037832657872928</v>
      </c>
      <c r="T41" s="185">
        <f>Calcul!$AH44</f>
        <v>0.77840292307347381</v>
      </c>
      <c r="U41" s="185">
        <f>Calcul!$AM44</f>
        <v>0.29613688143413874</v>
      </c>
      <c r="V41" s="185">
        <f>Calcul!$AN44</f>
        <v>0.80264436821806429</v>
      </c>
      <c r="W41" s="185">
        <f>Calcul!AS44</f>
        <v>0.27229549468131248</v>
      </c>
      <c r="X41" s="185">
        <f>Calcul!AT44</f>
        <v>0.8264857549708905</v>
      </c>
    </row>
    <row r="42" spans="1:24" ht="13" customHeight="1">
      <c r="B42" s="198">
        <f t="shared" si="0"/>
        <v>44233</v>
      </c>
      <c r="C42" s="199" t="str">
        <f>Calcul!AV45</f>
        <v>Samedi</v>
      </c>
      <c r="D42" s="93">
        <f>Calcul!G45</f>
        <v>37</v>
      </c>
      <c r="E42" s="213">
        <f>Calcul!$L45</f>
        <v>14.083387581525812</v>
      </c>
      <c r="F42" s="189" t="str">
        <f>Calcul!$M45</f>
        <v>+</v>
      </c>
      <c r="G42" s="191">
        <f>Calcul!$N45</f>
        <v>0.58680781589690889</v>
      </c>
      <c r="H42" s="183">
        <f>Calcul!$O45</f>
        <v>-15.577368603121011</v>
      </c>
      <c r="I42" s="197" t="str">
        <f>Calcul!AW45</f>
        <v>H</v>
      </c>
      <c r="J42" s="201">
        <f>Calcul!$P45</f>
        <v>0.54944062409210903</v>
      </c>
      <c r="K42" s="183">
        <f>Calcul!$Q45</f>
        <v>29.240492507990105</v>
      </c>
      <c r="L42" s="201">
        <f>IFERROR(Calcul!$Y45,"-")</f>
        <v>0.34097222222222223</v>
      </c>
      <c r="M42" s="201">
        <f>IFERROR(Calcul!$Z45,"-")</f>
        <v>0.75763888888888886</v>
      </c>
      <c r="N42" s="183">
        <f>IFERROR(Calcul!$AA45,"-")</f>
        <v>68.509170182939471</v>
      </c>
      <c r="O42" s="183">
        <f>IFERROR(Calcul!$AB45,"&lt; 0°")</f>
        <v>42.574356265132295</v>
      </c>
      <c r="P42" s="304">
        <f>Calcul!$T45</f>
        <v>0.41656009402137473</v>
      </c>
      <c r="Q42" s="181" t="str">
        <f>IFERROR(Calcul!AY45,Q41)</f>
        <v>+</v>
      </c>
      <c r="R42" s="306">
        <f>IFERROR(Calcul!AZ45,"00:00")</f>
        <v>1.9059197116024218E-3</v>
      </c>
      <c r="S42" s="185">
        <f>Calcul!$AG45</f>
        <v>0.31953319344474507</v>
      </c>
      <c r="T42" s="185">
        <f>Calcul!$AH45</f>
        <v>0.77934805473947277</v>
      </c>
      <c r="U42" s="185">
        <f>Calcul!$AM45</f>
        <v>0.29533537165088658</v>
      </c>
      <c r="V42" s="185">
        <f>Calcul!$AN45</f>
        <v>0.80354587653333132</v>
      </c>
      <c r="W42" s="185">
        <f>Calcul!AS45</f>
        <v>0.2715175757302673</v>
      </c>
      <c r="X42" s="185">
        <f>Calcul!AT45</f>
        <v>0.8273636724539507</v>
      </c>
    </row>
    <row r="43" spans="1:24" ht="13" customHeight="1">
      <c r="B43" s="198">
        <f t="shared" si="0"/>
        <v>44234</v>
      </c>
      <c r="C43" s="199" t="str">
        <f>Calcul!AV46</f>
        <v>Dimanche</v>
      </c>
      <c r="D43" s="93">
        <f>Calcul!G46</f>
        <v>38</v>
      </c>
      <c r="E43" s="213">
        <f>Calcul!$L46</f>
        <v>14.141960487100413</v>
      </c>
      <c r="F43" s="189" t="str">
        <f>Calcul!$M46</f>
        <v>+</v>
      </c>
      <c r="G43" s="191">
        <f>Calcul!$N46</f>
        <v>0.58924835362918382</v>
      </c>
      <c r="H43" s="183">
        <f>Calcul!$O46</f>
        <v>-15.266436932627887</v>
      </c>
      <c r="I43" s="197" t="str">
        <f>Calcul!AW46</f>
        <v>H</v>
      </c>
      <c r="J43" s="201">
        <f>Calcul!$P46</f>
        <v>0.54948129972098025</v>
      </c>
      <c r="K43" s="183">
        <f>Calcul!$Q46</f>
        <v>29.551424178483227</v>
      </c>
      <c r="L43" s="201">
        <f>IFERROR(Calcul!$Y46,"-")</f>
        <v>0.34027777777777773</v>
      </c>
      <c r="M43" s="201">
        <f>IFERROR(Calcul!$Z46,"-")</f>
        <v>0.75902777777777775</v>
      </c>
      <c r="N43" s="183">
        <f>IFERROR(Calcul!$AA46,"-")</f>
        <v>68.965477682118276</v>
      </c>
      <c r="O43" s="183">
        <f>IFERROR(Calcul!$AB46,"&lt; 0°")</f>
        <v>42.667565170954539</v>
      </c>
      <c r="P43" s="304">
        <f>Calcul!$T46</f>
        <v>0.41848486212164948</v>
      </c>
      <c r="Q43" s="181" t="str">
        <f>IFERROR(Calcul!AY46,Q42)</f>
        <v>+</v>
      </c>
      <c r="R43" s="306">
        <f>IFERROR(Calcul!AZ46,"00:00")</f>
        <v>1.9247681002747541E-3</v>
      </c>
      <c r="S43" s="185">
        <f>Calcul!$AG46</f>
        <v>0.31866844621540291</v>
      </c>
      <c r="T43" s="185">
        <f>Calcul!$AH46</f>
        <v>0.7802941532265576</v>
      </c>
      <c r="U43" s="185">
        <f>Calcul!$AM46</f>
        <v>0.29451327622354695</v>
      </c>
      <c r="V43" s="185">
        <f>Calcul!$AN46</f>
        <v>0.80444932321841345</v>
      </c>
      <c r="W43" s="185">
        <f>Calcul!AS46</f>
        <v>0.27071795709768243</v>
      </c>
      <c r="X43" s="185">
        <f>Calcul!AT46</f>
        <v>0.82824464234427808</v>
      </c>
    </row>
    <row r="44" spans="1:24" ht="13" customHeight="1">
      <c r="B44" s="198">
        <f t="shared" si="0"/>
        <v>44235</v>
      </c>
      <c r="C44" s="199" t="str">
        <f>Calcul!AV47</f>
        <v>Lundi</v>
      </c>
      <c r="D44" s="93">
        <f>Calcul!G47</f>
        <v>39</v>
      </c>
      <c r="E44" s="213">
        <f>Calcul!$L47</f>
        <v>14.187205903324534</v>
      </c>
      <c r="F44" s="189" t="str">
        <f>Calcul!$M47</f>
        <v>+</v>
      </c>
      <c r="G44" s="191">
        <f>Calcul!$N47</f>
        <v>0.59113357930518895</v>
      </c>
      <c r="H44" s="183">
        <f>Calcul!$O47</f>
        <v>-14.951189837626183</v>
      </c>
      <c r="I44" s="197" t="str">
        <f>Calcul!AW47</f>
        <v>H</v>
      </c>
      <c r="J44" s="201">
        <f>Calcul!$P47</f>
        <v>0.54951272014891372</v>
      </c>
      <c r="K44" s="183">
        <f>Calcul!$Q47</f>
        <v>29.866671273484933</v>
      </c>
      <c r="L44" s="201">
        <f>IFERROR(Calcul!$Y47,"-")</f>
        <v>0.33958333333333335</v>
      </c>
      <c r="M44" s="201">
        <f>IFERROR(Calcul!$Z47,"-")</f>
        <v>0.7597222222222223</v>
      </c>
      <c r="N44" s="183">
        <f>IFERROR(Calcul!$AA47,"-")</f>
        <v>69.4273833472745</v>
      </c>
      <c r="O44" s="183">
        <f>IFERROR(Calcul!$AB47,"&lt; 0°")</f>
        <v>42.759756498520503</v>
      </c>
      <c r="P44" s="304">
        <f>Calcul!$T47</f>
        <v>0.42042765096187096</v>
      </c>
      <c r="Q44" s="181" t="str">
        <f>IFERROR(Calcul!AY47,Q43)</f>
        <v>+</v>
      </c>
      <c r="R44" s="306">
        <f>IFERROR(Calcul!AZ47,"00:00")</f>
        <v>1.9427888402214766E-3</v>
      </c>
      <c r="S44" s="185">
        <f>Calcul!$AG47</f>
        <v>0.31778450234102046</v>
      </c>
      <c r="T44" s="185">
        <f>Calcul!$AH47</f>
        <v>0.78124093795680694</v>
      </c>
      <c r="U44" s="185">
        <f>Calcul!$AM47</f>
        <v>0.29367094527343907</v>
      </c>
      <c r="V44" s="185">
        <f>Calcul!$AN47</f>
        <v>0.80535449502438816</v>
      </c>
      <c r="W44" s="185">
        <f>Calcul!AS47</f>
        <v>0.26989692393885212</v>
      </c>
      <c r="X44" s="185">
        <f>Calcul!AT47</f>
        <v>0.82912851635897511</v>
      </c>
    </row>
    <row r="45" spans="1:24" ht="13" customHeight="1">
      <c r="B45" s="198">
        <f t="shared" si="0"/>
        <v>44236</v>
      </c>
      <c r="C45" s="199" t="str">
        <f>Calcul!AV48</f>
        <v>Mardi</v>
      </c>
      <c r="D45" s="93">
        <f>Calcul!G48</f>
        <v>40</v>
      </c>
      <c r="E45" s="213">
        <f>Calcul!$L48</f>
        <v>14.219236986082414</v>
      </c>
      <c r="F45" s="189" t="str">
        <f>Calcul!$M48</f>
        <v>+</v>
      </c>
      <c r="G45" s="191">
        <f>Calcul!$N48</f>
        <v>0.5924682077534339</v>
      </c>
      <c r="H45" s="183">
        <f>Calcul!$O48</f>
        <v>-14.631742787817601</v>
      </c>
      <c r="I45" s="197" t="str">
        <f>Calcul!AW48</f>
        <v>H</v>
      </c>
      <c r="J45" s="201">
        <f>Calcul!$P48</f>
        <v>0.54953496395638446</v>
      </c>
      <c r="K45" s="183">
        <f>Calcul!$Q48</f>
        <v>30.186118323293513</v>
      </c>
      <c r="L45" s="201">
        <f>IFERROR(Calcul!$Y48,"-")</f>
        <v>0.33819444444444446</v>
      </c>
      <c r="M45" s="201">
        <f>IFERROR(Calcul!$Z48,"-")</f>
        <v>0.76041666666666663</v>
      </c>
      <c r="N45" s="183">
        <f>IFERROR(Calcul!$AA48,"-")</f>
        <v>69.89471119570338</v>
      </c>
      <c r="O45" s="183">
        <f>IFERROR(Calcul!$AB48,"&lt; 0°")</f>
        <v>42.85083025536904</v>
      </c>
      <c r="P45" s="304">
        <f>Calcul!$T48</f>
        <v>0.42238765502392711</v>
      </c>
      <c r="Q45" s="181" t="str">
        <f>IFERROR(Calcul!AY48,Q44)</f>
        <v>+</v>
      </c>
      <c r="R45" s="306">
        <f>IFERROR(Calcul!AZ48,"00:00")</f>
        <v>1.9600040620561532E-3</v>
      </c>
      <c r="S45" s="185">
        <f>Calcul!$AG48</f>
        <v>0.31688178099845837</v>
      </c>
      <c r="T45" s="185">
        <f>Calcul!$AH48</f>
        <v>0.78218814691431049</v>
      </c>
      <c r="U45" s="185">
        <f>Calcul!$AM48</f>
        <v>0.29280873260004642</v>
      </c>
      <c r="V45" s="185">
        <f>Calcul!$AN48</f>
        <v>0.80626119531272245</v>
      </c>
      <c r="W45" s="185">
        <f>Calcul!AS48</f>
        <v>0.26905476617744561</v>
      </c>
      <c r="X45" s="185">
        <f>Calcul!AT48</f>
        <v>0.8300151617353233</v>
      </c>
    </row>
    <row r="46" spans="1:24" ht="13" customHeight="1">
      <c r="B46" s="198">
        <f t="shared" si="0"/>
        <v>44237</v>
      </c>
      <c r="C46" s="199" t="str">
        <f>Calcul!AV49</f>
        <v>Mercredi</v>
      </c>
      <c r="D46" s="93">
        <f>Calcul!G49</f>
        <v>41</v>
      </c>
      <c r="E46" s="213">
        <f>Calcul!$L49</f>
        <v>14.238181008028533</v>
      </c>
      <c r="F46" s="189" t="str">
        <f>Calcul!$M49</f>
        <v>+</v>
      </c>
      <c r="G46" s="191">
        <f>Calcul!$N49</f>
        <v>0.59325754200118885</v>
      </c>
      <c r="H46" s="183">
        <f>Calcul!$O49</f>
        <v>-14.308211430046306</v>
      </c>
      <c r="I46" s="197" t="str">
        <f>Calcul!AW49</f>
        <v>H</v>
      </c>
      <c r="J46" s="201">
        <f>Calcul!$P49</f>
        <v>0.54954811952718041</v>
      </c>
      <c r="K46" s="183">
        <f>Calcul!$Q49</f>
        <v>30.509649681064808</v>
      </c>
      <c r="L46" s="201">
        <f>IFERROR(Calcul!$Y49,"-")</f>
        <v>0.33749999999999997</v>
      </c>
      <c r="M46" s="201">
        <f>IFERROR(Calcul!$Z49,"-")</f>
        <v>0.76180555555555562</v>
      </c>
      <c r="N46" s="183">
        <f>IFERROR(Calcul!$AA49,"-")</f>
        <v>70.36728697848686</v>
      </c>
      <c r="O46" s="183">
        <f>IFERROR(Calcul!$AB49,"&lt; 0°")</f>
        <v>42.940689808705464</v>
      </c>
      <c r="P46" s="304">
        <f>Calcul!$T49</f>
        <v>0.42436409106175049</v>
      </c>
      <c r="Q46" s="181" t="str">
        <f>IFERROR(Calcul!AY49,Q45)</f>
        <v>+</v>
      </c>
      <c r="R46" s="306">
        <f>IFERROR(Calcul!AZ49,"00:00")</f>
        <v>1.9764360378233814E-3</v>
      </c>
      <c r="S46" s="185">
        <f>Calcul!$AG49</f>
        <v>0.31596070264086984</v>
      </c>
      <c r="T46" s="185">
        <f>Calcul!$AH49</f>
        <v>0.78313553641349076</v>
      </c>
      <c r="U46" s="185">
        <f>Calcul!$AM49</f>
        <v>0.29192699521908372</v>
      </c>
      <c r="V46" s="185">
        <f>Calcul!$AN49</f>
        <v>0.80716924383527688</v>
      </c>
      <c r="W46" s="185">
        <f>Calcul!AS49</f>
        <v>0.26819177803858335</v>
      </c>
      <c r="X46" s="185">
        <f>Calcul!AT49</f>
        <v>0.83090446101577731</v>
      </c>
    </row>
    <row r="47" spans="1:24" ht="13" customHeight="1">
      <c r="B47" s="198">
        <f t="shared" si="0"/>
        <v>44238</v>
      </c>
      <c r="C47" s="199" t="str">
        <f>Calcul!AV50</f>
        <v>Jeudi</v>
      </c>
      <c r="D47" s="93">
        <f>Calcul!G50</f>
        <v>42</v>
      </c>
      <c r="E47" s="213">
        <f>Calcul!$L50</f>
        <v>14.244178856921035</v>
      </c>
      <c r="F47" s="189" t="str">
        <f>Calcul!$M50</f>
        <v>+</v>
      </c>
      <c r="G47" s="191">
        <f>Calcul!$N50</f>
        <v>0.59350745237170976</v>
      </c>
      <c r="H47" s="183">
        <f>Calcul!$O50</f>
        <v>-13.980711526429884</v>
      </c>
      <c r="I47" s="197" t="str">
        <f>Calcul!AW50</f>
        <v>H</v>
      </c>
      <c r="J47" s="201">
        <f>Calcul!$P50</f>
        <v>0.54955228470002238</v>
      </c>
      <c r="K47" s="183">
        <f>Calcul!$Q50</f>
        <v>30.837149584681228</v>
      </c>
      <c r="L47" s="201">
        <f>IFERROR(Calcul!$Y50,"-")</f>
        <v>0.33611111111111108</v>
      </c>
      <c r="M47" s="201">
        <f>IFERROR(Calcul!$Z50,"-")</f>
        <v>0.76250000000000007</v>
      </c>
      <c r="N47" s="183">
        <f>IFERROR(Calcul!$AA50,"-")</f>
        <v>70.844938237830434</v>
      </c>
      <c r="O47" s="183">
        <f>IFERROR(Calcul!$AB50,"&lt; 0°")</f>
        <v>43.029241893864743</v>
      </c>
      <c r="P47" s="304">
        <f>Calcul!$T50</f>
        <v>0.42635619816403675</v>
      </c>
      <c r="Q47" s="181" t="str">
        <f>IFERROR(Calcul!AY50,Q46)</f>
        <v>+</v>
      </c>
      <c r="R47" s="306">
        <f>IFERROR(Calcul!AZ50,"00:00")</f>
        <v>1.9921071022862558E-3</v>
      </c>
      <c r="S47" s="185">
        <f>Calcul!$AG50</f>
        <v>0.31502168857287532</v>
      </c>
      <c r="T47" s="185">
        <f>Calcul!$AH50</f>
        <v>0.78408288082716926</v>
      </c>
      <c r="U47" s="185">
        <f>Calcul!$AM50</f>
        <v>0.291026092919563</v>
      </c>
      <c r="V47" s="185">
        <f>Calcul!$AN50</f>
        <v>0.8080784764804817</v>
      </c>
      <c r="W47" s="185">
        <f>Calcul!AS50</f>
        <v>0.26730825759527543</v>
      </c>
      <c r="X47" s="185">
        <f>Calcul!AT50</f>
        <v>0.83179631180476921</v>
      </c>
    </row>
    <row r="48" spans="1:24" ht="13" customHeight="1">
      <c r="B48" s="198">
        <f t="shared" si="0"/>
        <v>44239</v>
      </c>
      <c r="C48" s="199" t="str">
        <f>Calcul!AV51</f>
        <v>Vendredi</v>
      </c>
      <c r="D48" s="93">
        <f>Calcul!G51</f>
        <v>43</v>
      </c>
      <c r="E48" s="213">
        <f>Calcul!$L51</f>
        <v>14.237384525413075</v>
      </c>
      <c r="F48" s="189" t="str">
        <f>Calcul!$M51</f>
        <v>+</v>
      </c>
      <c r="G48" s="191">
        <f>Calcul!$N51</f>
        <v>0.59322435522554484</v>
      </c>
      <c r="H48" s="183">
        <f>Calcul!$O51</f>
        <v>-13.649358895814993</v>
      </c>
      <c r="I48" s="197" t="str">
        <f>Calcul!AW51</f>
        <v>H</v>
      </c>
      <c r="J48" s="201">
        <f>Calcul!$P51</f>
        <v>0.54954756641425295</v>
      </c>
      <c r="K48" s="183">
        <f>Calcul!$Q51</f>
        <v>31.168502215296122</v>
      </c>
      <c r="L48" s="201">
        <f>IFERROR(Calcul!$Y51,"-")</f>
        <v>0.3354166666666667</v>
      </c>
      <c r="M48" s="201">
        <f>IFERROR(Calcul!$Z51,"-")</f>
        <v>0.76388888888888884</v>
      </c>
      <c r="N48" s="183">
        <f>IFERROR(Calcul!$AA51,"-")</f>
        <v>71.327494355281075</v>
      </c>
      <c r="O48" s="183">
        <f>IFERROR(Calcul!$AB51,"&lt; 0°")</f>
        <v>43.116396613547174</v>
      </c>
      <c r="P48" s="304">
        <f>Calcul!$T51</f>
        <v>0.42836323774325114</v>
      </c>
      <c r="Q48" s="181" t="str">
        <f>IFERROR(Calcul!AY51,Q47)</f>
        <v>+</v>
      </c>
      <c r="R48" s="306">
        <f>IFERROR(Calcul!AZ51,"00:00")</f>
        <v>2.0070395792143869E-3</v>
      </c>
      <c r="S48" s="185">
        <f>Calcul!$AG51</f>
        <v>0.31406516055095141</v>
      </c>
      <c r="T48" s="185">
        <f>Calcul!$AH51</f>
        <v>0.78502997227755456</v>
      </c>
      <c r="U48" s="185">
        <f>Calcul!$AM51</f>
        <v>0.29010638784022624</v>
      </c>
      <c r="V48" s="185">
        <f>Calcul!$AN51</f>
        <v>0.80898874498827966</v>
      </c>
      <c r="W48" s="185">
        <f>Calcul!AS51</f>
        <v>0.26640450632894813</v>
      </c>
      <c r="X48" s="185">
        <f>Calcul!AT51</f>
        <v>0.83269062649955783</v>
      </c>
    </row>
    <row r="49" spans="2:24" ht="13" customHeight="1">
      <c r="B49" s="198">
        <f t="shared" si="0"/>
        <v>44240</v>
      </c>
      <c r="C49" s="199" t="str">
        <f>Calcul!AV52</f>
        <v>Samedi</v>
      </c>
      <c r="D49" s="93">
        <f>Calcul!G52</f>
        <v>44</v>
      </c>
      <c r="E49" s="213">
        <f>Calcul!$L52</f>
        <v>14.217964594394164</v>
      </c>
      <c r="F49" s="189" t="str">
        <f>Calcul!$M52</f>
        <v>+</v>
      </c>
      <c r="G49" s="191">
        <f>Calcul!$N52</f>
        <v>0.59241519143309018</v>
      </c>
      <c r="H49" s="183">
        <f>Calcul!$O52</f>
        <v>-13.314269358529424</v>
      </c>
      <c r="I49" s="197" t="str">
        <f>Calcul!AW52</f>
        <v>H</v>
      </c>
      <c r="J49" s="201">
        <f>Calcul!$P52</f>
        <v>0.54953408035104534</v>
      </c>
      <c r="K49" s="183">
        <f>Calcul!$Q52</f>
        <v>31.503591752581691</v>
      </c>
      <c r="L49" s="201">
        <f>IFERROR(Calcul!$Y52,"-")</f>
        <v>0.33402777777777781</v>
      </c>
      <c r="M49" s="201">
        <f>IFERROR(Calcul!$Z52,"-")</f>
        <v>0.76458333333333339</v>
      </c>
      <c r="N49" s="183">
        <f>IFERROR(Calcul!$AA52,"-")</f>
        <v>71.814786591301356</v>
      </c>
      <c r="O49" s="183">
        <f>IFERROR(Calcul!$AB52,"&lt; 0°")</f>
        <v>43.202067428591477</v>
      </c>
      <c r="P49" s="304">
        <f>Calcul!$T52</f>
        <v>0.43038449345585761</v>
      </c>
      <c r="Q49" s="181" t="str">
        <f>IFERROR(Calcul!AY52,Q48)</f>
        <v>+</v>
      </c>
      <c r="R49" s="306">
        <f>IFERROR(Calcul!AZ52,"00:00")</f>
        <v>2.0212557126064734E-3</v>
      </c>
      <c r="S49" s="185">
        <f>Calcul!$AG52</f>
        <v>0.31309154040877935</v>
      </c>
      <c r="T49" s="185">
        <f>Calcul!$AH52</f>
        <v>0.78597662029331128</v>
      </c>
      <c r="U49" s="185">
        <f>Calcul!$AM52</f>
        <v>0.28916824406565883</v>
      </c>
      <c r="V49" s="185">
        <f>Calcul!$AN52</f>
        <v>0.8098999166364319</v>
      </c>
      <c r="W49" s="185">
        <f>Calcul!AS52</f>
        <v>0.26548082870473216</v>
      </c>
      <c r="X49" s="185">
        <f>Calcul!AT52</f>
        <v>0.83358733199735846</v>
      </c>
    </row>
    <row r="50" spans="2:24" ht="13" customHeight="1">
      <c r="B50" s="198">
        <f t="shared" si="0"/>
        <v>44241</v>
      </c>
      <c r="C50" s="199" t="str">
        <f>Calcul!AV53</f>
        <v>Dimanche</v>
      </c>
      <c r="D50" s="93">
        <f>Calcul!G53</f>
        <v>45</v>
      </c>
      <c r="E50" s="213">
        <f>Calcul!$L53</f>
        <v>14.186097711919782</v>
      </c>
      <c r="F50" s="189" t="str">
        <f>Calcul!$M53</f>
        <v>+</v>
      </c>
      <c r="G50" s="191">
        <f>Calcul!$N53</f>
        <v>0.59108740466332421</v>
      </c>
      <c r="H50" s="183">
        <f>Calcul!$O53</f>
        <v>-12.975558684391753</v>
      </c>
      <c r="I50" s="197" t="str">
        <f>Calcul!AW53</f>
        <v>H</v>
      </c>
      <c r="J50" s="201">
        <f>Calcul!$P53</f>
        <v>0.54951195057154922</v>
      </c>
      <c r="K50" s="183">
        <f>Calcul!$Q53</f>
        <v>31.84230242671936</v>
      </c>
      <c r="L50" s="201">
        <f>IFERROR(Calcul!$Y53,"-")</f>
        <v>0.33333333333333331</v>
      </c>
      <c r="M50" s="201">
        <f>IFERROR(Calcul!$Z53,"-")</f>
        <v>0.76597222222222217</v>
      </c>
      <c r="N50" s="183">
        <f>IFERROR(Calcul!$AA53,"-")</f>
        <v>72.306648116672903</v>
      </c>
      <c r="O50" s="183">
        <f>IFERROR(Calcul!$AB53,"&lt; 0°")</f>
        <v>43.286171141033627</v>
      </c>
      <c r="P50" s="304">
        <f>Calcul!$T53</f>
        <v>0.43241927105862249</v>
      </c>
      <c r="Q50" s="181" t="str">
        <f>IFERROR(Calcul!AY53,Q49)</f>
        <v>+</v>
      </c>
      <c r="R50" s="306">
        <f>IFERROR(Calcul!AZ53,"00:00")</f>
        <v>2.0347776027648812E-3</v>
      </c>
      <c r="S50" s="185">
        <f>Calcul!$AG53</f>
        <v>0.31210124970726966</v>
      </c>
      <c r="T50" s="185">
        <f>Calcul!$AH53</f>
        <v>0.78692265143582896</v>
      </c>
      <c r="U50" s="185">
        <f>Calcul!$AM53</f>
        <v>0.28821202724234807</v>
      </c>
      <c r="V50" s="185">
        <f>Calcul!$AN53</f>
        <v>0.81081187390075049</v>
      </c>
      <c r="W50" s="185">
        <f>Calcul!AS53</f>
        <v>0.26453753176212896</v>
      </c>
      <c r="X50" s="185">
        <f>Calcul!AT53</f>
        <v>0.83448636938096954</v>
      </c>
    </row>
    <row r="51" spans="2:24" ht="13" customHeight="1">
      <c r="B51" s="198">
        <f t="shared" si="0"/>
        <v>44242</v>
      </c>
      <c r="C51" s="199" t="str">
        <f>Calcul!AV54</f>
        <v>Lundi</v>
      </c>
      <c r="D51" s="93">
        <f>Calcul!G54</f>
        <v>46</v>
      </c>
      <c r="E51" s="213">
        <f>Calcul!$L54</f>
        <v>14.141974069704862</v>
      </c>
      <c r="F51" s="189" t="str">
        <f>Calcul!$M54</f>
        <v>+</v>
      </c>
      <c r="G51" s="191">
        <f>Calcul!$N54</f>
        <v>0.58924891957103587</v>
      </c>
      <c r="H51" s="183">
        <f>Calcul!$O54</f>
        <v>-12.633342543934004</v>
      </c>
      <c r="I51" s="197" t="str">
        <f>Calcul!AW54</f>
        <v>H</v>
      </c>
      <c r="J51" s="201">
        <f>Calcul!$P54</f>
        <v>0.54948130915334448</v>
      </c>
      <c r="K51" s="183">
        <f>Calcul!$Q54</f>
        <v>32.184518567177108</v>
      </c>
      <c r="L51" s="201">
        <f>IFERROR(Calcul!$Y54,"-")</f>
        <v>0.33194444444444443</v>
      </c>
      <c r="M51" s="201">
        <f>IFERROR(Calcul!$Z54,"-")</f>
        <v>0.76666666666666661</v>
      </c>
      <c r="N51" s="183">
        <f>IFERROR(Calcul!$AA54,"-")</f>
        <v>72.802914036191595</v>
      </c>
      <c r="O51" s="183">
        <f>IFERROR(Calcul!$AB54,"&lt; 0°")</f>
        <v>43.368627870180539</v>
      </c>
      <c r="P51" s="304">
        <f>Calcul!$T54</f>
        <v>0.43446689820570916</v>
      </c>
      <c r="Q51" s="181" t="str">
        <f>IFERROR(Calcul!AY54,Q50)</f>
        <v>+</v>
      </c>
      <c r="R51" s="306">
        <f>IFERROR(Calcul!AZ54,"00:00")</f>
        <v>2.0476271470866725E-3</v>
      </c>
      <c r="S51" s="185">
        <f>Calcul!$AG54</f>
        <v>0.31109470940895756</v>
      </c>
      <c r="T51" s="185">
        <f>Calcul!$AH54</f>
        <v>0.78786790889773128</v>
      </c>
      <c r="U51" s="185">
        <f>Calcul!$AM54</f>
        <v>0.28723810421491353</v>
      </c>
      <c r="V51" s="185">
        <f>Calcul!$AN54</f>
        <v>0.81172451409177537</v>
      </c>
      <c r="W51" s="185">
        <f>Calcul!AS54</f>
        <v>0.2635749247216248</v>
      </c>
      <c r="X51" s="185">
        <f>Calcul!AT54</f>
        <v>0.83538769358506404</v>
      </c>
    </row>
    <row r="52" spans="2:24" ht="13" customHeight="1">
      <c r="B52" s="198">
        <f t="shared" si="0"/>
        <v>44243</v>
      </c>
      <c r="C52" s="199" t="str">
        <f>Calcul!AV55</f>
        <v>Mardi</v>
      </c>
      <c r="D52" s="93">
        <f>Calcul!G55</f>
        <v>47</v>
      </c>
      <c r="E52" s="213">
        <f>Calcul!$L55</f>
        <v>14.085794879084185</v>
      </c>
      <c r="F52" s="189" t="str">
        <f>Calcul!$M55</f>
        <v>+</v>
      </c>
      <c r="G52" s="191">
        <f>Calcul!$N55</f>
        <v>0.586908119961841</v>
      </c>
      <c r="H52" s="183">
        <f>Calcul!$O55</f>
        <v>-12.287736462782288</v>
      </c>
      <c r="I52" s="197" t="str">
        <f>Calcul!AW55</f>
        <v>H</v>
      </c>
      <c r="J52" s="201">
        <f>Calcul!$P55</f>
        <v>0.54944229582652448</v>
      </c>
      <c r="K52" s="183">
        <f>Calcul!$Q55</f>
        <v>32.530124648328822</v>
      </c>
      <c r="L52" s="201">
        <f>IFERROR(Calcul!$Y55,"-")</f>
        <v>0.33124999999999999</v>
      </c>
      <c r="M52" s="201">
        <f>IFERROR(Calcul!$Z55,"-")</f>
        <v>0.76736111111111116</v>
      </c>
      <c r="N52" s="183">
        <f>IFERROR(Calcul!$AA55,"-")</f>
        <v>73.303421405112573</v>
      </c>
      <c r="O52" s="183">
        <f>IFERROR(Calcul!$AB55,"&lt; 0°")</f>
        <v>43.449361022404631</v>
      </c>
      <c r="P52" s="304">
        <f>Calcul!$T55</f>
        <v>0.43652672419115884</v>
      </c>
      <c r="Q52" s="181" t="str">
        <f>IFERROR(Calcul!AY55,Q51)</f>
        <v>+</v>
      </c>
      <c r="R52" s="306">
        <f>IFERROR(Calcul!AZ55,"00:00")</f>
        <v>2.0598259854496814E-3</v>
      </c>
      <c r="S52" s="185">
        <f>Calcul!$AG55</f>
        <v>0.31007233957643371</v>
      </c>
      <c r="T52" s="185">
        <f>Calcul!$AH55</f>
        <v>0.78881225207661532</v>
      </c>
      <c r="U52" s="185">
        <f>Calcul!$AM55</f>
        <v>0.28624684268268175</v>
      </c>
      <c r="V52" s="185">
        <f>Calcul!$AN55</f>
        <v>0.81263774897036745</v>
      </c>
      <c r="W52" s="185">
        <f>Calcul!AS55</f>
        <v>0.26259331860776508</v>
      </c>
      <c r="X52" s="185">
        <f>Calcul!AT55</f>
        <v>0.83629127304528394</v>
      </c>
    </row>
    <row r="53" spans="2:24" ht="13" customHeight="1">
      <c r="B53" s="198">
        <f t="shared" si="0"/>
        <v>44244</v>
      </c>
      <c r="C53" s="199" t="str">
        <f>Calcul!AV56</f>
        <v>Mercredi</v>
      </c>
      <c r="D53" s="93">
        <f>Calcul!G56</f>
        <v>48</v>
      </c>
      <c r="E53" s="213">
        <f>Calcul!$L56</f>
        <v>14.01777184826383</v>
      </c>
      <c r="F53" s="189" t="str">
        <f>Calcul!$M56</f>
        <v>+</v>
      </c>
      <c r="G53" s="191">
        <f>Calcul!$N56</f>
        <v>0.58407382701099297</v>
      </c>
      <c r="H53" s="183">
        <f>Calcul!$O56</f>
        <v>-11.93885577913635</v>
      </c>
      <c r="I53" s="197" t="str">
        <f>Calcul!AW56</f>
        <v>H</v>
      </c>
      <c r="J53" s="201">
        <f>Calcul!$P56</f>
        <v>0.54939505761067708</v>
      </c>
      <c r="K53" s="183">
        <f>Calcul!$Q56</f>
        <v>32.879005331974767</v>
      </c>
      <c r="L53" s="201">
        <f>IFERROR(Calcul!$Y56,"-")</f>
        <v>0.3298611111111111</v>
      </c>
      <c r="M53" s="201">
        <f>IFERROR(Calcul!$Z56,"-")</f>
        <v>0.76874999999999993</v>
      </c>
      <c r="N53" s="183">
        <f>IFERROR(Calcul!$AA56,"-")</f>
        <v>73.808009238788031</v>
      </c>
      <c r="O53" s="183">
        <f>IFERROR(Calcul!$AB56,"&lt; 0°")</f>
        <v>43.528297255340647</v>
      </c>
      <c r="P53" s="304">
        <f>Calcul!$T56</f>
        <v>0.43859811964117812</v>
      </c>
      <c r="Q53" s="181" t="str">
        <f>IFERROR(Calcul!AY56,Q52)</f>
        <v>+</v>
      </c>
      <c r="R53" s="306">
        <f>IFERROR(Calcul!AZ56,"00:00")</f>
        <v>2.0713954500192755E-3</v>
      </c>
      <c r="S53" s="185">
        <f>Calcul!$AG56</f>
        <v>0.30903455909446559</v>
      </c>
      <c r="T53" s="185">
        <f>Calcul!$AH56</f>
        <v>0.78975555612688852</v>
      </c>
      <c r="U53" s="185">
        <f>Calcul!$AM56</f>
        <v>0.2852386108767489</v>
      </c>
      <c r="V53" s="185">
        <f>Calcul!$AN56</f>
        <v>0.81355150434460521</v>
      </c>
      <c r="W53" s="185">
        <f>Calcul!AS56</f>
        <v>0.26159302588915456</v>
      </c>
      <c r="X53" s="185">
        <f>Calcul!AT56</f>
        <v>0.8371970893321995</v>
      </c>
    </row>
    <row r="54" spans="2:24" ht="13" customHeight="1">
      <c r="B54" s="198">
        <f t="shared" si="0"/>
        <v>44245</v>
      </c>
      <c r="C54" s="199" t="str">
        <f>Calcul!AV57</f>
        <v>Jeudi</v>
      </c>
      <c r="D54" s="93">
        <f>Calcul!G57</f>
        <v>49</v>
      </c>
      <c r="E54" s="213">
        <f>Calcul!$L57</f>
        <v>13.938126662599426</v>
      </c>
      <c r="F54" s="189" t="str">
        <f>Calcul!$M57</f>
        <v>+</v>
      </c>
      <c r="G54" s="191">
        <f>Calcul!$N57</f>
        <v>0.58075527760830947</v>
      </c>
      <c r="H54" s="183">
        <f>Calcul!$O57</f>
        <v>-11.586815604281103</v>
      </c>
      <c r="I54" s="197" t="str">
        <f>Calcul!AW57</f>
        <v>H</v>
      </c>
      <c r="J54" s="201">
        <f>Calcul!$P57</f>
        <v>0.54933974845396571</v>
      </c>
      <c r="K54" s="183">
        <f>Calcul!$Q57</f>
        <v>33.231045506830014</v>
      </c>
      <c r="L54" s="201">
        <f>IFERROR(Calcul!$Y57,"-")</f>
        <v>0.32916666666666666</v>
      </c>
      <c r="M54" s="201">
        <f>IFERROR(Calcul!$Z57,"-")</f>
        <v>0.76944444444444438</v>
      </c>
      <c r="N54" s="183">
        <f>IFERROR(Calcul!$AA57,"-")</f>
        <v>74.316518515930682</v>
      </c>
      <c r="O54" s="183">
        <f>IFERROR(Calcul!$AB57,"&lt; 0°")</f>
        <v>43.605366437139203</v>
      </c>
      <c r="P54" s="304">
        <f>Calcul!$T57</f>
        <v>0.44068047616049211</v>
      </c>
      <c r="Q54" s="181" t="str">
        <f>IFERROR(Calcul!AY57,Q53)</f>
        <v>+</v>
      </c>
      <c r="R54" s="306">
        <f>IFERROR(Calcul!AZ57,"00:00")</f>
        <v>2.0823565193139881E-3</v>
      </c>
      <c r="S54" s="185">
        <f>Calcul!$AG57</f>
        <v>0.30798178541544169</v>
      </c>
      <c r="T54" s="185">
        <f>Calcul!$AH57</f>
        <v>0.79069771149248969</v>
      </c>
      <c r="U54" s="185">
        <f>Calcul!$AM57</f>
        <v>0.28421377725762742</v>
      </c>
      <c r="V54" s="185">
        <f>Calcul!$AN57</f>
        <v>0.8144657196503039</v>
      </c>
      <c r="W54" s="185">
        <f>Calcul!AS57</f>
        <v>0.26057436013579499</v>
      </c>
      <c r="X54" s="185">
        <f>Calcul!AT57</f>
        <v>0.83810513677213638</v>
      </c>
    </row>
    <row r="55" spans="2:24" ht="13" customHeight="1">
      <c r="B55" s="198">
        <f t="shared" si="0"/>
        <v>44246</v>
      </c>
      <c r="C55" s="199" t="str">
        <f>Calcul!AV58</f>
        <v>Vendredi</v>
      </c>
      <c r="D55" s="93">
        <f>Calcul!G58</f>
        <v>50</v>
      </c>
      <c r="E55" s="213">
        <f>Calcul!$L58</f>
        <v>13.847090469543099</v>
      </c>
      <c r="F55" s="189" t="str">
        <f>Calcul!$M58</f>
        <v>+</v>
      </c>
      <c r="G55" s="191">
        <f>Calcul!$N58</f>
        <v>0.57696210289762917</v>
      </c>
      <c r="H55" s="183">
        <f>Calcul!$O58</f>
        <v>-11.231730786058391</v>
      </c>
      <c r="I55" s="197" t="str">
        <f>Calcul!AW58</f>
        <v>H</v>
      </c>
      <c r="J55" s="201">
        <f>Calcul!$P58</f>
        <v>0.54927652887545431</v>
      </c>
      <c r="K55" s="183">
        <f>Calcul!$Q58</f>
        <v>33.586130325052721</v>
      </c>
      <c r="L55" s="201">
        <f>IFERROR(Calcul!$Y58,"-")</f>
        <v>0.32777777777777778</v>
      </c>
      <c r="M55" s="201">
        <f>IFERROR(Calcul!$Z58,"-")</f>
        <v>0.77083333333333337</v>
      </c>
      <c r="N55" s="183">
        <f>IFERROR(Calcul!$AA58,"-")</f>
        <v>74.828792175920995</v>
      </c>
      <c r="O55" s="183">
        <f>IFERROR(Calcul!$AB58,"&lt; 0°")</f>
        <v>43.680501601402781</v>
      </c>
      <c r="P55" s="304">
        <f>Calcul!$T58</f>
        <v>0.44277320593683928</v>
      </c>
      <c r="Q55" s="181" t="str">
        <f>IFERROR(Calcul!AY58,Q54)</f>
        <v>+</v>
      </c>
      <c r="R55" s="306">
        <f>IFERROR(Calcul!AZ58,"00:00")</f>
        <v>2.0927297763471686E-3</v>
      </c>
      <c r="S55" s="185">
        <f>Calcul!$AG58</f>
        <v>0.30691443432775634</v>
      </c>
      <c r="T55" s="185">
        <f>Calcul!$AH58</f>
        <v>0.79163862342315239</v>
      </c>
      <c r="U55" s="185">
        <f>Calcul!$AM58</f>
        <v>0.28317271023353374</v>
      </c>
      <c r="V55" s="185">
        <f>Calcul!$AN58</f>
        <v>0.81538034751737498</v>
      </c>
      <c r="W55" s="185">
        <f>Calcul!AS58</f>
        <v>0.25953763569412097</v>
      </c>
      <c r="X55" s="185">
        <f>Calcul!AT58</f>
        <v>0.8390154220567877</v>
      </c>
    </row>
    <row r="56" spans="2:24" ht="13" customHeight="1">
      <c r="B56" s="198">
        <f t="shared" si="0"/>
        <v>44247</v>
      </c>
      <c r="C56" s="199" t="str">
        <f>Calcul!AV59</f>
        <v>Samedi</v>
      </c>
      <c r="D56" s="93">
        <f>Calcul!G59</f>
        <v>51</v>
      </c>
      <c r="E56" s="213">
        <f>Calcul!$L59</f>
        <v>13.744903369800408</v>
      </c>
      <c r="F56" s="189" t="str">
        <f>Calcul!$M59</f>
        <v>+</v>
      </c>
      <c r="G56" s="191">
        <f>Calcul!$N59</f>
        <v>0.57270430707501696</v>
      </c>
      <c r="H56" s="183">
        <f>Calcul!$O59</f>
        <v>-10.87371587522304</v>
      </c>
      <c r="I56" s="197" t="str">
        <f>Calcul!AW59</f>
        <v>H</v>
      </c>
      <c r="J56" s="201">
        <f>Calcul!$P59</f>
        <v>0.54920556561174416</v>
      </c>
      <c r="K56" s="183">
        <f>Calcul!$Q59</f>
        <v>33.944145235888072</v>
      </c>
      <c r="L56" s="201">
        <f>IFERROR(Calcul!$Y59,"-")</f>
        <v>0.32708333333333334</v>
      </c>
      <c r="M56" s="201">
        <f>IFERROR(Calcul!$Z59,"-")</f>
        <v>0.7715277777777777</v>
      </c>
      <c r="N56" s="183">
        <f>IFERROR(Calcul!$AA59,"-")</f>
        <v>75.344675110560715</v>
      </c>
      <c r="O56" s="183">
        <f>IFERROR(Calcul!$AB59,"&lt; 0°")</f>
        <v>43.753638898401086</v>
      </c>
      <c r="P56" s="304">
        <f>Calcul!$T59</f>
        <v>0.44487574130748175</v>
      </c>
      <c r="Q56" s="181" t="str">
        <f>IFERROR(Calcul!AY59,Q55)</f>
        <v>+</v>
      </c>
      <c r="R56" s="306">
        <f>IFERROR(Calcul!AZ59,"00:00")</f>
        <v>2.1025353706424776E-3</v>
      </c>
      <c r="S56" s="185">
        <f>Calcul!$AG59</f>
        <v>0.30583291974674193</v>
      </c>
      <c r="T56" s="185">
        <f>Calcul!$AH59</f>
        <v>0.79257821147674623</v>
      </c>
      <c r="U56" s="185">
        <f>Calcul!$AM59</f>
        <v>0.282115777899343</v>
      </c>
      <c r="V56" s="185">
        <f>Calcul!$AN59</f>
        <v>0.81629535332414527</v>
      </c>
      <c r="W56" s="185">
        <f>Calcul!AS59</f>
        <v>0.25848316738004423</v>
      </c>
      <c r="X56" s="185">
        <f>Calcul!AT59</f>
        <v>0.83992796384344404</v>
      </c>
    </row>
    <row r="57" spans="2:24" ht="13" customHeight="1">
      <c r="B57" s="198">
        <f t="shared" si="0"/>
        <v>44248</v>
      </c>
      <c r="C57" s="199" t="str">
        <f>Calcul!AV60</f>
        <v>Dimanche</v>
      </c>
      <c r="D57" s="93">
        <f>Calcul!G60</f>
        <v>52</v>
      </c>
      <c r="E57" s="213">
        <f>Calcul!$L60</f>
        <v>13.631813916132254</v>
      </c>
      <c r="F57" s="189" t="str">
        <f>Calcul!$M60</f>
        <v>+</v>
      </c>
      <c r="G57" s="191">
        <f>Calcul!$N60</f>
        <v>0.56799224650551061</v>
      </c>
      <c r="H57" s="183">
        <f>Calcul!$O60</f>
        <v>-10.512885094602256</v>
      </c>
      <c r="I57" s="197" t="str">
        <f>Calcul!AW60</f>
        <v>H</v>
      </c>
      <c r="J57" s="201">
        <f>Calcul!$P60</f>
        <v>0.54912703126891904</v>
      </c>
      <c r="K57" s="183">
        <f>Calcul!$Q60</f>
        <v>34.30497601650886</v>
      </c>
      <c r="L57" s="201">
        <f>IFERROR(Calcul!$Y60,"-")</f>
        <v>0.32569444444444445</v>
      </c>
      <c r="M57" s="201">
        <f>IFERROR(Calcul!$Z60,"-")</f>
        <v>0.7729166666666667</v>
      </c>
      <c r="N57" s="183">
        <f>IFERROR(Calcul!$AA60,"-")</f>
        <v>75.86401415066031</v>
      </c>
      <c r="O57" s="183">
        <f>IFERROR(Calcul!$AB60,"&lt; 0°")</f>
        <v>43.824717543132095</v>
      </c>
      <c r="P57" s="304">
        <f>Calcul!$T60</f>
        <v>0.44698753429142157</v>
      </c>
      <c r="Q57" s="181" t="str">
        <f>IFERROR(Calcul!AY60,Q56)</f>
        <v>+</v>
      </c>
      <c r="R57" s="306">
        <f>IFERROR(Calcul!AZ60,"00:00")</f>
        <v>2.1117929839398197E-3</v>
      </c>
      <c r="S57" s="185">
        <f>Calcul!$AG60</f>
        <v>0.30473765352773857</v>
      </c>
      <c r="T57" s="185">
        <f>Calcul!$AH60</f>
        <v>0.79351640901009957</v>
      </c>
      <c r="U57" s="185">
        <f>Calcul!$AM60</f>
        <v>0.281043347796191</v>
      </c>
      <c r="V57" s="185">
        <f>Calcul!$AN60</f>
        <v>0.81721071474164708</v>
      </c>
      <c r="W57" s="185">
        <f>Calcul!AS60</f>
        <v>0.25741127019026688</v>
      </c>
      <c r="X57" s="185">
        <f>Calcul!AT60</f>
        <v>0.84084279234757131</v>
      </c>
    </row>
    <row r="58" spans="2:24" ht="13" customHeight="1">
      <c r="B58" s="198">
        <f t="shared" si="0"/>
        <v>44249</v>
      </c>
      <c r="C58" s="199" t="str">
        <f>Calcul!AV61</f>
        <v>Lundi</v>
      </c>
      <c r="D58" s="93">
        <f>Calcul!G61</f>
        <v>53</v>
      </c>
      <c r="E58" s="213">
        <f>Calcul!$L61</f>
        <v>13.508078621126241</v>
      </c>
      <c r="F58" s="189" t="str">
        <f>Calcul!$M61</f>
        <v>+</v>
      </c>
      <c r="G58" s="191">
        <f>Calcul!$N61</f>
        <v>0.56283660921359335</v>
      </c>
      <c r="H58" s="183">
        <f>Calcul!$O61</f>
        <v>-10.149352310974606</v>
      </c>
      <c r="I58" s="197" t="str">
        <f>Calcul!AW61</f>
        <v>H</v>
      </c>
      <c r="J58" s="201">
        <f>Calcul!$P61</f>
        <v>0.54904110398072048</v>
      </c>
      <c r="K58" s="183">
        <f>Calcul!$Q61</f>
        <v>34.668508800136507</v>
      </c>
      <c r="L58" s="201">
        <f>IFERROR(Calcul!$Y61,"-")</f>
        <v>0.32430555555555557</v>
      </c>
      <c r="M58" s="201">
        <f>IFERROR(Calcul!$Z61,"-")</f>
        <v>0.77361111111111114</v>
      </c>
      <c r="N58" s="183">
        <f>IFERROR(Calcul!$AA61,"-")</f>
        <v>76.386658047831034</v>
      </c>
      <c r="O58" s="183">
        <f>IFERROR(Calcul!$AB61,"&lt; 0°")</f>
        <v>43.893679760764691</v>
      </c>
      <c r="P58" s="304">
        <f>Calcul!$T61</f>
        <v>0.4491080560907989</v>
      </c>
      <c r="Q58" s="181" t="str">
        <f>IFERROR(Calcul!AY61,Q57)</f>
        <v>+</v>
      </c>
      <c r="R58" s="306">
        <f>IFERROR(Calcul!AZ61,"00:00")</f>
        <v>2.1205217993773284E-3</v>
      </c>
      <c r="S58" s="185">
        <f>Calcul!$AG61</f>
        <v>0.3036290453008797</v>
      </c>
      <c r="T58" s="185">
        <f>Calcul!$AH61</f>
        <v>0.79445316266056099</v>
      </c>
      <c r="U58" s="185">
        <f>Calcul!$AM61</f>
        <v>0.27995578669167109</v>
      </c>
      <c r="V58" s="185">
        <f>Calcul!$AN61</f>
        <v>0.81812642126976964</v>
      </c>
      <c r="W58" s="185">
        <f>Calcul!AS61</f>
        <v>0.25632225903206823</v>
      </c>
      <c r="X58" s="185">
        <f>Calcul!AT61</f>
        <v>0.84175994892937256</v>
      </c>
    </row>
    <row r="59" spans="2:24" ht="13" customHeight="1">
      <c r="B59" s="198">
        <f t="shared" si="0"/>
        <v>44250</v>
      </c>
      <c r="C59" s="199" t="str">
        <f>Calcul!AV62</f>
        <v>Mardi</v>
      </c>
      <c r="D59" s="93">
        <f>Calcul!G62</f>
        <v>54</v>
      </c>
      <c r="E59" s="213">
        <f>Calcul!$L62</f>
        <v>13.373961475146814</v>
      </c>
      <c r="F59" s="189" t="str">
        <f>Calcul!$M62</f>
        <v>+</v>
      </c>
      <c r="G59" s="191">
        <f>Calcul!$N62</f>
        <v>0.55724839479778387</v>
      </c>
      <c r="H59" s="183">
        <f>Calcul!$O62</f>
        <v>-9.7832310095818169</v>
      </c>
      <c r="I59" s="197" t="str">
        <f>Calcul!AW62</f>
        <v>H</v>
      </c>
      <c r="J59" s="201">
        <f>Calcul!$P62</f>
        <v>0.54894796707379023</v>
      </c>
      <c r="K59" s="183">
        <f>Calcul!$Q62</f>
        <v>35.034630101529295</v>
      </c>
      <c r="L59" s="201">
        <f>IFERROR(Calcul!$Y62,"-")</f>
        <v>0.32361111111111113</v>
      </c>
      <c r="M59" s="201">
        <f>IFERROR(Calcul!$Z62,"-")</f>
        <v>0.77430555555555547</v>
      </c>
      <c r="N59" s="183">
        <f>IFERROR(Calcul!$AA62,"-")</f>
        <v>76.912457451834825</v>
      </c>
      <c r="O59" s="183">
        <f>IFERROR(Calcul!$AB62,"&lt; 0°")</f>
        <v>43.960470729968385</v>
      </c>
      <c r="P59" s="304">
        <f>Calcul!$T62</f>
        <v>0.45123679656475102</v>
      </c>
      <c r="Q59" s="181" t="str">
        <f>IFERROR(Calcul!AY62,Q58)</f>
        <v>+</v>
      </c>
      <c r="R59" s="306">
        <f>IFERROR(Calcul!AZ62,"00:00")</f>
        <v>2.1287404739521176E-3</v>
      </c>
      <c r="S59" s="185">
        <f>Calcul!$AG62</f>
        <v>0.30250750232715778</v>
      </c>
      <c r="T59" s="185">
        <f>Calcul!$AH62</f>
        <v>0.79538843182042263</v>
      </c>
      <c r="U59" s="185">
        <f>Calcul!$AM62</f>
        <v>0.2788534603805381</v>
      </c>
      <c r="V59" s="185">
        <f>Calcul!$AN62</f>
        <v>0.81904247376704242</v>
      </c>
      <c r="W59" s="185">
        <f>Calcul!AS62</f>
        <v>0.25521644847172736</v>
      </c>
      <c r="X59" s="185">
        <f>Calcul!AT62</f>
        <v>0.84267948567585316</v>
      </c>
    </row>
    <row r="60" spans="2:24" ht="13" customHeight="1">
      <c r="B60" s="198">
        <f t="shared" si="0"/>
        <v>44251</v>
      </c>
      <c r="C60" s="199" t="str">
        <f>Calcul!AV63</f>
        <v>Mercredi</v>
      </c>
      <c r="D60" s="93">
        <f>Calcul!G63</f>
        <v>55</v>
      </c>
      <c r="E60" s="213">
        <f>Calcul!$L63</f>
        <v>13.22973347555536</v>
      </c>
      <c r="F60" s="189" t="str">
        <f>Calcul!$M63</f>
        <v>+</v>
      </c>
      <c r="G60" s="191">
        <f>Calcul!$N63</f>
        <v>0.5512388948148067</v>
      </c>
      <c r="H60" s="183">
        <f>Calcul!$O63</f>
        <v>-9.4146342711835143</v>
      </c>
      <c r="I60" s="197" t="str">
        <f>Calcul!AW63</f>
        <v>H</v>
      </c>
      <c r="J60" s="201">
        <f>Calcul!$P63</f>
        <v>0.54884780874074057</v>
      </c>
      <c r="K60" s="183">
        <f>Calcul!$Q63</f>
        <v>35.403226839927598</v>
      </c>
      <c r="L60" s="201">
        <f>IFERROR(Calcul!$Y63,"-")</f>
        <v>0.32222222222222224</v>
      </c>
      <c r="M60" s="201">
        <f>IFERROR(Calcul!$Z63,"-")</f>
        <v>0.77569444444444446</v>
      </c>
      <c r="N60" s="183">
        <f>IFERROR(Calcul!$AA63,"-")</f>
        <v>77.441264883829817</v>
      </c>
      <c r="O60" s="183">
        <f>IFERROR(Calcul!$AB63,"&lt; 0°")</f>
        <v>44.025038524604916</v>
      </c>
      <c r="P60" s="304">
        <f>Calcul!$T63</f>
        <v>0.45337326367880942</v>
      </c>
      <c r="Q60" s="181" t="str">
        <f>IFERROR(Calcul!AY63,Q59)</f>
        <v>+</v>
      </c>
      <c r="R60" s="306">
        <f>IFERROR(Calcul!AZ63,"00:00")</f>
        <v>2.1364671140584046E-3</v>
      </c>
      <c r="S60" s="185">
        <f>Calcul!$AG63</f>
        <v>0.30137342937531847</v>
      </c>
      <c r="T60" s="185">
        <f>Calcul!$AH63</f>
        <v>0.79632218810616273</v>
      </c>
      <c r="U60" s="185">
        <f>Calcul!$AM63</f>
        <v>0.27773673350578859</v>
      </c>
      <c r="V60" s="185">
        <f>Calcul!$AN63</f>
        <v>0.8199588839756925</v>
      </c>
      <c r="W60" s="185">
        <f>Calcul!AS63</f>
        <v>0.2540941525016821</v>
      </c>
      <c r="X60" s="185">
        <f>Calcul!AT63</f>
        <v>0.84360146497979915</v>
      </c>
    </row>
    <row r="61" spans="2:24" ht="13" customHeight="1">
      <c r="B61" s="198">
        <f t="shared" si="0"/>
        <v>44252</v>
      </c>
      <c r="C61" s="199" t="str">
        <f>Calcul!AV64</f>
        <v>Jeudi</v>
      </c>
      <c r="D61" s="93">
        <f>Calcul!G64</f>
        <v>56</v>
      </c>
      <c r="E61" s="213">
        <f>Calcul!$L64</f>
        <v>13.07567216817079</v>
      </c>
      <c r="F61" s="189" t="str">
        <f>Calcul!$M64</f>
        <v>+</v>
      </c>
      <c r="G61" s="191">
        <f>Calcul!$N64</f>
        <v>0.54481967367378292</v>
      </c>
      <c r="H61" s="183">
        <f>Calcul!$O64</f>
        <v>-9.043674751564037</v>
      </c>
      <c r="I61" s="197" t="str">
        <f>Calcul!AW64</f>
        <v>H</v>
      </c>
      <c r="J61" s="201">
        <f>Calcul!$P64</f>
        <v>0.54874082172172356</v>
      </c>
      <c r="K61" s="183">
        <f>Calcul!$Q64</f>
        <v>35.774186359547073</v>
      </c>
      <c r="L61" s="201">
        <f>IFERROR(Calcul!$Y64,"-")</f>
        <v>0.32083333333333336</v>
      </c>
      <c r="M61" s="201">
        <f>IFERROR(Calcul!$Z64,"-")</f>
        <v>0.77638888888888891</v>
      </c>
      <c r="N61" s="183">
        <f>IFERROR(Calcul!$AA64,"-")</f>
        <v>77.972934705830369</v>
      </c>
      <c r="O61" s="183">
        <f>IFERROR(Calcul!$AB64,"&lt; 0°")</f>
        <v>44.087334054226538</v>
      </c>
      <c r="P61" s="304">
        <f>Calcul!$T64</f>
        <v>0.45551698293270304</v>
      </c>
      <c r="Q61" s="181" t="str">
        <f>IFERROR(Calcul!AY64,Q60)</f>
        <v>+</v>
      </c>
      <c r="R61" s="306">
        <f>IFERROR(Calcul!AZ64,"00:00")</f>
        <v>2.1437192538936167E-3</v>
      </c>
      <c r="S61" s="185">
        <f>Calcul!$AG64</f>
        <v>0.30022722861911977</v>
      </c>
      <c r="T61" s="185">
        <f>Calcul!$AH64</f>
        <v>0.79725441482432735</v>
      </c>
      <c r="U61" s="185">
        <f>Calcul!$AM64</f>
        <v>0.27660596939995696</v>
      </c>
      <c r="V61" s="185">
        <f>Calcul!$AN64</f>
        <v>0.82087567404349004</v>
      </c>
      <c r="W61" s="185">
        <f>Calcul!AS64</f>
        <v>0.2529556843264853</v>
      </c>
      <c r="X61" s="185">
        <f>Calcul!AT64</f>
        <v>0.84452595911696182</v>
      </c>
    </row>
    <row r="62" spans="2:24" ht="13" customHeight="1">
      <c r="B62" s="198">
        <f t="shared" si="0"/>
        <v>44253</v>
      </c>
      <c r="C62" s="199" t="str">
        <f>Calcul!AV65</f>
        <v>Vendredi</v>
      </c>
      <c r="D62" s="93">
        <f>Calcul!G65</f>
        <v>57</v>
      </c>
      <c r="E62" s="213">
        <f>Calcul!$L65</f>
        <v>12.912061201818666</v>
      </c>
      <c r="F62" s="189" t="str">
        <f>Calcul!$M65</f>
        <v>+</v>
      </c>
      <c r="G62" s="191">
        <f>Calcul!$N65</f>
        <v>0.5380025500757778</v>
      </c>
      <c r="H62" s="183">
        <f>Calcul!$O65</f>
        <v>-8.6704646633984499</v>
      </c>
      <c r="I62" s="197" t="str">
        <f>Calcul!AW65</f>
        <v>H</v>
      </c>
      <c r="J62" s="201">
        <f>Calcul!$P65</f>
        <v>0.54862720299509016</v>
      </c>
      <c r="K62" s="183">
        <f>Calcul!$Q65</f>
        <v>36.147396447712666</v>
      </c>
      <c r="L62" s="201">
        <f>IFERROR(Calcul!$Y65,"-")</f>
        <v>0.32013888888888892</v>
      </c>
      <c r="M62" s="201">
        <f>IFERROR(Calcul!$Z65,"-")</f>
        <v>0.77777777777777779</v>
      </c>
      <c r="N62" s="183">
        <f>IFERROR(Calcul!$AA65,"-")</f>
        <v>78.507323086684195</v>
      </c>
      <c r="O62" s="183">
        <f>IFERROR(Calcul!$AB65,"&lt; 0°")</f>
        <v>44.147311003796041</v>
      </c>
      <c r="P62" s="304">
        <f>Calcul!$T65</f>
        <v>0.45766749676924307</v>
      </c>
      <c r="Q62" s="181" t="str">
        <f>IFERROR(Calcul!AY65,Q61)</f>
        <v>+</v>
      </c>
      <c r="R62" s="306">
        <f>IFERROR(Calcul!AZ65,"00:00")</f>
        <v>2.1505138365400245E-3</v>
      </c>
      <c r="S62" s="185">
        <f>Calcul!$AG65</f>
        <v>0.29906929955447609</v>
      </c>
      <c r="T62" s="185">
        <f>Calcul!$AH65</f>
        <v>0.79818510643570428</v>
      </c>
      <c r="U62" s="185">
        <f>Calcul!$AM65</f>
        <v>0.27546152994642759</v>
      </c>
      <c r="V62" s="185">
        <f>Calcul!$AN65</f>
        <v>0.82179287604375262</v>
      </c>
      <c r="W62" s="185">
        <f>Calcul!AS65</f>
        <v>0.25180135616756305</v>
      </c>
      <c r="X62" s="185">
        <f>Calcul!AT65</f>
        <v>0.84545304982261715</v>
      </c>
    </row>
    <row r="63" spans="2:24" ht="13" customHeight="1">
      <c r="B63" s="198">
        <f t="shared" si="0"/>
        <v>44254</v>
      </c>
      <c r="C63" s="199" t="str">
        <f>Calcul!AV66</f>
        <v>Samedi</v>
      </c>
      <c r="D63" s="93">
        <f>Calcul!G66</f>
        <v>58</v>
      </c>
      <c r="E63" s="213">
        <f>Calcul!$L66</f>
        <v>12.739189896692952</v>
      </c>
      <c r="F63" s="189" t="str">
        <f>Calcul!$M66</f>
        <v>+</v>
      </c>
      <c r="G63" s="191">
        <f>Calcul!$N66</f>
        <v>0.53079957902887298</v>
      </c>
      <c r="H63" s="183">
        <f>Calcul!$O66</f>
        <v>-8.2951157603833519</v>
      </c>
      <c r="I63" s="197" t="str">
        <f>Calcul!AW66</f>
        <v>H</v>
      </c>
      <c r="J63" s="201">
        <f>Calcul!$P66</f>
        <v>0.54850715347764167</v>
      </c>
      <c r="K63" s="183">
        <f>Calcul!$Q66</f>
        <v>36.52274535072776</v>
      </c>
      <c r="L63" s="201">
        <f>IFERROR(Calcul!$Y66,"-")</f>
        <v>0.31875000000000003</v>
      </c>
      <c r="M63" s="201">
        <f>IFERROR(Calcul!$Z66,"-")</f>
        <v>0.77847222222222223</v>
      </c>
      <c r="N63" s="183">
        <f>IFERROR(Calcul!$AA66,"-")</f>
        <v>79.044287964852899</v>
      </c>
      <c r="O63" s="183">
        <f>IFERROR(Calcul!$AB66,"&lt; 0°")</f>
        <v>44.204925773015184</v>
      </c>
      <c r="P63" s="304">
        <f>Calcul!$T66</f>
        <v>0.4598243639667689</v>
      </c>
      <c r="Q63" s="181" t="str">
        <f>IFERROR(Calcul!AY66,Q62)</f>
        <v>+</v>
      </c>
      <c r="R63" s="306">
        <f>IFERROR(Calcul!AZ66,"00:00")</f>
        <v>2.1568671975258358E-3</v>
      </c>
      <c r="S63" s="185">
        <f>Calcul!$AG66</f>
        <v>0.29790003893598749</v>
      </c>
      <c r="T63" s="185">
        <f>Calcul!$AH66</f>
        <v>0.79911426801929597</v>
      </c>
      <c r="U63" s="185">
        <f>Calcul!$AM66</f>
        <v>0.27430377546052481</v>
      </c>
      <c r="V63" s="185">
        <f>Calcul!$AN66</f>
        <v>0.82271053149475859</v>
      </c>
      <c r="W63" s="185">
        <f>Calcul!AS66</f>
        <v>0.2506314790867305</v>
      </c>
      <c r="X63" s="185">
        <f>Calcul!AT66</f>
        <v>0.8463828278685529</v>
      </c>
    </row>
    <row r="64" spans="2:24" ht="13" customHeight="1">
      <c r="B64" s="198">
        <f t="shared" si="0"/>
        <v>44255</v>
      </c>
      <c r="C64" s="199" t="str">
        <f>Calcul!AV67</f>
        <v>Dimanche</v>
      </c>
      <c r="D64" s="93">
        <f>Calcul!G67</f>
        <v>59</v>
      </c>
      <c r="E64" s="213">
        <f>Calcul!$L67</f>
        <v>12.557352827131059</v>
      </c>
      <c r="F64" s="189" t="str">
        <f>Calcul!$M67</f>
        <v>+</v>
      </c>
      <c r="G64" s="191">
        <f>Calcul!$N67</f>
        <v>0.52322303446379415</v>
      </c>
      <c r="H64" s="183">
        <f>Calcul!$O67</f>
        <v>-7.9177393235383526</v>
      </c>
      <c r="I64" s="197" t="str">
        <f>Calcul!AW67</f>
        <v>H</v>
      </c>
      <c r="J64" s="201">
        <f>Calcul!$P67</f>
        <v>0.54838087773489042</v>
      </c>
      <c r="K64" s="183">
        <f>Calcul!$Q67</f>
        <v>36.900121787572758</v>
      </c>
      <c r="L64" s="201">
        <f>IFERROR(Calcul!$Y67,"-")</f>
        <v>0.31736111111111115</v>
      </c>
      <c r="M64" s="201">
        <f>IFERROR(Calcul!$Z67,"-")</f>
        <v>0.77916666666666667</v>
      </c>
      <c r="N64" s="183">
        <f>IFERROR(Calcul!$AA67,"-")</f>
        <v>79.583689008264315</v>
      </c>
      <c r="O64" s="183">
        <f>IFERROR(Calcul!$AB67,"&lt; 0°")</f>
        <v>44.26013741561939</v>
      </c>
      <c r="P64" s="304">
        <f>Calcul!$T67</f>
        <v>0.46198715901744231</v>
      </c>
      <c r="Q64" s="181" t="str">
        <f>IFERROR(Calcul!AY67,Q63)</f>
        <v>+</v>
      </c>
      <c r="R64" s="306">
        <f>IFERROR(Calcul!AZ67,"00:00")</f>
        <v>2.1627950506734051E-3</v>
      </c>
      <c r="S64" s="185">
        <f>Calcul!$AG67</f>
        <v>0.29671984073234275</v>
      </c>
      <c r="T64" s="185">
        <f>Calcul!$AH67</f>
        <v>0.80004191473743802</v>
      </c>
      <c r="U64" s="185">
        <f>Calcul!$AM67</f>
        <v>0.27313306459011172</v>
      </c>
      <c r="V64" s="185">
        <f>Calcul!$AN67</f>
        <v>0.82362869087966917</v>
      </c>
      <c r="W64" s="185">
        <f>Calcul!AS67</f>
        <v>0.2494463628283774</v>
      </c>
      <c r="X64" s="185">
        <f>Calcul!AT67</f>
        <v>0.84731539264140343</v>
      </c>
    </row>
    <row r="65" spans="2:24" ht="13" customHeight="1">
      <c r="B65" s="198">
        <f t="shared" si="0"/>
        <v>44256</v>
      </c>
      <c r="C65" s="199" t="str">
        <f>Calcul!AV68</f>
        <v>Lundi</v>
      </c>
      <c r="D65" s="93">
        <f>Calcul!G68</f>
        <v>60</v>
      </c>
      <c r="E65" s="213">
        <f>Calcul!$L68</f>
        <v>12.366849419278847</v>
      </c>
      <c r="F65" s="189" t="str">
        <f>Calcul!$M68</f>
        <v>+</v>
      </c>
      <c r="G65" s="191">
        <f>Calcul!$N68</f>
        <v>0.51528539246995197</v>
      </c>
      <c r="H65" s="183">
        <f>Calcul!$O68</f>
        <v>-7.53844614958237</v>
      </c>
      <c r="I65" s="197" t="str">
        <f>Calcul!AW68</f>
        <v>H</v>
      </c>
      <c r="J65" s="201">
        <f>Calcul!$P68</f>
        <v>0.54824858370165974</v>
      </c>
      <c r="K65" s="183">
        <f>Calcul!$Q68</f>
        <v>37.279414961528744</v>
      </c>
      <c r="L65" s="201">
        <f>IFERROR(Calcul!$Y68,"-")</f>
        <v>0.31597222222222221</v>
      </c>
      <c r="M65" s="201">
        <f>IFERROR(Calcul!$Z68,"-")</f>
        <v>0.78055555555555556</v>
      </c>
      <c r="N65" s="183">
        <f>IFERROR(Calcul!$AA68,"-")</f>
        <v>80.125387571490705</v>
      </c>
      <c r="O65" s="183">
        <f>IFERROR(Calcul!$AB68,"&lt; 0°")</f>
        <v>44.312907578970339</v>
      </c>
      <c r="P65" s="304">
        <f>Calcul!$T68</f>
        <v>0.46415547149349767</v>
      </c>
      <c r="Q65" s="181" t="str">
        <f>IFERROR(Calcul!AY68,Q64)</f>
        <v>+</v>
      </c>
      <c r="R65" s="306">
        <f>IFERROR(Calcul!AZ68,"00:00")</f>
        <v>2.1683124760553674E-3</v>
      </c>
      <c r="S65" s="185">
        <f>Calcul!$AG68</f>
        <v>0.29552909610006151</v>
      </c>
      <c r="T65" s="185">
        <f>Calcul!$AH68</f>
        <v>0.80096807130325776</v>
      </c>
      <c r="U65" s="185">
        <f>Calcul!$AM68</f>
        <v>0.27194975423538831</v>
      </c>
      <c r="V65" s="185">
        <f>Calcul!$AN68</f>
        <v>0.82454741316793101</v>
      </c>
      <c r="W65" s="185">
        <f>Calcul!AS68</f>
        <v>0.24824631568018093</v>
      </c>
      <c r="X65" s="185">
        <f>Calcul!AT68</f>
        <v>0.84825085172313841</v>
      </c>
    </row>
    <row r="66" spans="2:24" ht="13" customHeight="1">
      <c r="B66" s="198">
        <f t="shared" si="0"/>
        <v>44257</v>
      </c>
      <c r="C66" s="199" t="str">
        <f>Calcul!AV69</f>
        <v>Mardi</v>
      </c>
      <c r="D66" s="93">
        <f>Calcul!G69</f>
        <v>61</v>
      </c>
      <c r="E66" s="213">
        <f>Calcul!$L69</f>
        <v>12.167983564000478</v>
      </c>
      <c r="F66" s="189" t="str">
        <f>Calcul!$M69</f>
        <v>+</v>
      </c>
      <c r="G66" s="191">
        <f>Calcul!$N69</f>
        <v>0.50699931516668661</v>
      </c>
      <c r="H66" s="183">
        <f>Calcul!$O69</f>
        <v>-7.1573465412904564</v>
      </c>
      <c r="I66" s="197" t="str">
        <f>Calcul!AW69</f>
        <v>H</v>
      </c>
      <c r="J66" s="201">
        <f>Calcul!$P69</f>
        <v>0.54811048241327198</v>
      </c>
      <c r="K66" s="183">
        <f>Calcul!$Q69</f>
        <v>37.660514569820656</v>
      </c>
      <c r="L66" s="201">
        <f>IFERROR(Calcul!$Y69,"-")</f>
        <v>0.31527777777777777</v>
      </c>
      <c r="M66" s="201">
        <f>IFERROR(Calcul!$Z69,"-")</f>
        <v>0.78125</v>
      </c>
      <c r="N66" s="183">
        <f>IFERROR(Calcul!$AA69,"-")</f>
        <v>80.669246650488702</v>
      </c>
      <c r="O66" s="183">
        <f>IFERROR(Calcul!$AB69,"&lt; 0°")</f>
        <v>44.363200444250886</v>
      </c>
      <c r="P66" s="304">
        <f>Calcul!$T69</f>
        <v>0.46632890540337329</v>
      </c>
      <c r="Q66" s="181" t="str">
        <f>IFERROR(Calcul!AY69,Q65)</f>
        <v>+</v>
      </c>
      <c r="R66" s="306">
        <f>IFERROR(Calcul!AZ69,"00:00")</f>
        <v>2.1734339098756217E-3</v>
      </c>
      <c r="S66" s="185">
        <f>Calcul!$AG69</f>
        <v>0.29432819337502797</v>
      </c>
      <c r="T66" s="185">
        <f>Calcul!$AH69</f>
        <v>0.80189277145151594</v>
      </c>
      <c r="U66" s="185">
        <f>Calcul!$AM69</f>
        <v>0.27075419948755003</v>
      </c>
      <c r="V66" s="185">
        <f>Calcul!$AN69</f>
        <v>0.82546676533899399</v>
      </c>
      <c r="W66" s="185">
        <f>Calcul!AS69</f>
        <v>0.2470316443521664</v>
      </c>
      <c r="X66" s="185">
        <f>Calcul!AT69</f>
        <v>0.84918932047437756</v>
      </c>
    </row>
    <row r="67" spans="2:24" ht="13" customHeight="1">
      <c r="B67" s="198">
        <f t="shared" si="0"/>
        <v>44258</v>
      </c>
      <c r="C67" s="199" t="str">
        <f>Calcul!AV70</f>
        <v>Mercredi</v>
      </c>
      <c r="D67" s="93">
        <f>Calcul!G70</f>
        <v>62</v>
      </c>
      <c r="E67" s="213">
        <f>Calcul!$L70</f>
        <v>11.961063245266519</v>
      </c>
      <c r="F67" s="189" t="str">
        <f>Calcul!$M70</f>
        <v>+</v>
      </c>
      <c r="G67" s="191">
        <f>Calcul!$N70</f>
        <v>0.49837763521943829</v>
      </c>
      <c r="H67" s="183">
        <f>Calcul!$O70</f>
        <v>-6.7745502997348446</v>
      </c>
      <c r="I67" s="197" t="str">
        <f>Calcul!AW70</f>
        <v>H</v>
      </c>
      <c r="J67" s="201">
        <f>Calcul!$P70</f>
        <v>0.54796678774748453</v>
      </c>
      <c r="K67" s="183">
        <f>Calcul!$Q70</f>
        <v>38.043310811376273</v>
      </c>
      <c r="L67" s="201">
        <f>IFERROR(Calcul!$Y70,"-")</f>
        <v>0.31388888888888888</v>
      </c>
      <c r="M67" s="201">
        <f>IFERROR(Calcul!$Z70,"-")</f>
        <v>0.78194444444444444</v>
      </c>
      <c r="N67" s="183">
        <f>IFERROR(Calcul!$AA70,"-")</f>
        <v>81.215130835124697</v>
      </c>
      <c r="O67" s="183">
        <f>IFERROR(Calcul!$AB70,"&lt; 0°")</f>
        <v>44.410982667543124</v>
      </c>
      <c r="P67" s="304">
        <f>Calcul!$T70</f>
        <v>0.46850707853948631</v>
      </c>
      <c r="Q67" s="181" t="str">
        <f>IFERROR(Calcul!AY70,Q66)</f>
        <v>+</v>
      </c>
      <c r="R67" s="306">
        <f>IFERROR(Calcul!AZ70,"00:00")</f>
        <v>2.1781731361130152E-3</v>
      </c>
      <c r="S67" s="185">
        <f>Calcul!$AG70</f>
        <v>0.29311751808124248</v>
      </c>
      <c r="T67" s="185">
        <f>Calcul!$AH70</f>
        <v>0.80281605741372652</v>
      </c>
      <c r="U67" s="185">
        <f>Calcul!$AM70</f>
        <v>0.26954675358592789</v>
      </c>
      <c r="V67" s="185">
        <f>Calcul!$AN70</f>
        <v>0.826386821909041</v>
      </c>
      <c r="W67" s="185">
        <f>Calcul!AS70</f>
        <v>0.24580265387388309</v>
      </c>
      <c r="X67" s="185">
        <f>Calcul!AT70</f>
        <v>0.85013092162108583</v>
      </c>
    </row>
    <row r="68" spans="2:24" ht="13" customHeight="1">
      <c r="B68" s="198">
        <f t="shared" si="0"/>
        <v>44259</v>
      </c>
      <c r="C68" s="199" t="str">
        <f>Calcul!AV71</f>
        <v>Jeudi</v>
      </c>
      <c r="D68" s="93">
        <f>Calcul!G71</f>
        <v>63</v>
      </c>
      <c r="E68" s="213">
        <f>Calcul!$L71</f>
        <v>11.746400184136606</v>
      </c>
      <c r="F68" s="189" t="str">
        <f>Calcul!$M71</f>
        <v>+</v>
      </c>
      <c r="G68" s="191">
        <f>Calcul!$N71</f>
        <v>0.48943334100569191</v>
      </c>
      <c r="H68" s="183">
        <f>Calcul!$O71</f>
        <v>-6.390166718316638</v>
      </c>
      <c r="I68" s="197" t="str">
        <f>Calcul!AW71</f>
        <v>H</v>
      </c>
      <c r="J68" s="201">
        <f>Calcul!$P71</f>
        <v>0.54781771617725539</v>
      </c>
      <c r="K68" s="183">
        <f>Calcul!$Q71</f>
        <v>38.427694392794479</v>
      </c>
      <c r="L68" s="201">
        <f>IFERROR(Calcul!$Y71,"-")</f>
        <v>0.3125</v>
      </c>
      <c r="M68" s="201">
        <f>IFERROR(Calcul!$Z71,"-")</f>
        <v>0.78333333333333333</v>
      </c>
      <c r="N68" s="183">
        <f>IFERROR(Calcul!$AA71,"-")</f>
        <v>81.762906259692073</v>
      </c>
      <c r="O68" s="183">
        <f>IFERROR(Calcul!$AB71,"&lt; 0°")</f>
        <v>44.456223322044757</v>
      </c>
      <c r="P68" s="304">
        <f>Calcul!$T71</f>
        <v>0.47068962181924451</v>
      </c>
      <c r="Q68" s="181" t="str">
        <f>IFERROR(Calcul!AY71,Q67)</f>
        <v>+</v>
      </c>
      <c r="R68" s="306">
        <f>IFERROR(Calcul!AZ71,"00:00")</f>
        <v>2.1825432797581978E-3</v>
      </c>
      <c r="S68" s="185">
        <f>Calcul!$AG71</f>
        <v>0.291897452956206</v>
      </c>
      <c r="T68" s="185">
        <f>Calcul!$AH71</f>
        <v>0.80373797939830471</v>
      </c>
      <c r="U68" s="185">
        <f>Calcul!$AM71</f>
        <v>0.26832776789320539</v>
      </c>
      <c r="V68" s="185">
        <f>Calcul!$AN71</f>
        <v>0.82730766446130533</v>
      </c>
      <c r="W68" s="185">
        <f>Calcul!AS71</f>
        <v>0.24455964750942738</v>
      </c>
      <c r="X68" s="185">
        <f>Calcul!AT71</f>
        <v>0.85107578484508339</v>
      </c>
    </row>
    <row r="69" spans="2:24" ht="13" customHeight="1">
      <c r="B69" s="198">
        <f t="shared" si="0"/>
        <v>44260</v>
      </c>
      <c r="C69" s="199" t="str">
        <f>Calcul!AV72</f>
        <v>Vendredi</v>
      </c>
      <c r="D69" s="93">
        <f>Calcul!G72</f>
        <v>64</v>
      </c>
      <c r="E69" s="213">
        <f>Calcul!$L72</f>
        <v>11.524309498337137</v>
      </c>
      <c r="F69" s="189" t="str">
        <f>Calcul!$M72</f>
        <v>+</v>
      </c>
      <c r="G69" s="191">
        <f>Calcul!$N72</f>
        <v>0.48017956243071408</v>
      </c>
      <c r="H69" s="183">
        <f>Calcul!$O72</f>
        <v>-6.0043045784933948</v>
      </c>
      <c r="I69" s="197" t="str">
        <f>Calcul!AW72</f>
        <v>H</v>
      </c>
      <c r="J69" s="201">
        <f>Calcul!$P72</f>
        <v>0.54766348653433916</v>
      </c>
      <c r="K69" s="183">
        <f>Calcul!$Q72</f>
        <v>38.813556532617717</v>
      </c>
      <c r="L69" s="201">
        <f>IFERROR(Calcul!$Y72,"-")</f>
        <v>0.31111111111111112</v>
      </c>
      <c r="M69" s="201">
        <f>IFERROR(Calcul!$Z72,"-")</f>
        <v>0.78402777777777777</v>
      </c>
      <c r="N69" s="183">
        <f>IFERROR(Calcul!$AA72,"-")</f>
        <v>82.312440551614102</v>
      </c>
      <c r="O69" s="183">
        <f>IFERROR(Calcul!$AB72,"&lt; 0°")</f>
        <v>44.498893841657541</v>
      </c>
      <c r="P69" s="304">
        <f>Calcul!$T72</f>
        <v>0.47287617862073833</v>
      </c>
      <c r="Q69" s="181" t="str">
        <f>IFERROR(Calcul!AY72,Q68)</f>
        <v>+</v>
      </c>
      <c r="R69" s="306">
        <f>IFERROR(Calcul!AZ72,"00:00")</f>
        <v>2.1865568014938219E-3</v>
      </c>
      <c r="S69" s="185">
        <f>Calcul!$AG72</f>
        <v>0.29066837799232836</v>
      </c>
      <c r="T69" s="185">
        <f>Calcul!$AH72</f>
        <v>0.80465859507634974</v>
      </c>
      <c r="U69" s="185">
        <f>Calcul!$AM72</f>
        <v>0.26709759188826937</v>
      </c>
      <c r="V69" s="185">
        <f>Calcul!$AN72</f>
        <v>0.82822938118040879</v>
      </c>
      <c r="W69" s="185">
        <f>Calcul!AS72</f>
        <v>0.24330292669000128</v>
      </c>
      <c r="X69" s="185">
        <f>Calcul!AT72</f>
        <v>0.8520240463786769</v>
      </c>
    </row>
    <row r="70" spans="2:24" ht="13" customHeight="1">
      <c r="B70" s="198">
        <f t="shared" si="0"/>
        <v>44261</v>
      </c>
      <c r="C70" s="199" t="str">
        <f>Calcul!AV73</f>
        <v>Samedi</v>
      </c>
      <c r="D70" s="93">
        <f>Calcul!G73</f>
        <v>65</v>
      </c>
      <c r="E70" s="213">
        <f>Calcul!$L73</f>
        <v>11.29510937732347</v>
      </c>
      <c r="F70" s="189" t="str">
        <f>Calcul!$M73</f>
        <v>+</v>
      </c>
      <c r="G70" s="191">
        <f>Calcul!$N73</f>
        <v>0.47062955738847795</v>
      </c>
      <c r="H70" s="183">
        <f>Calcul!$O73</f>
        <v>-5.6170721471093463</v>
      </c>
      <c r="I70" s="197" t="str">
        <f>Calcul!AW73</f>
        <v>H</v>
      </c>
      <c r="J70" s="201">
        <f>Calcul!$P73</f>
        <v>0.54750431978363523</v>
      </c>
      <c r="K70" s="183">
        <f>Calcul!$Q73</f>
        <v>39.200788964001767</v>
      </c>
      <c r="L70" s="201">
        <f>IFERROR(Calcul!$Y73,"-")</f>
        <v>0.30972222222222223</v>
      </c>
      <c r="M70" s="201">
        <f>IFERROR(Calcul!$Z73,"-")</f>
        <v>0.78472222222222221</v>
      </c>
      <c r="N70" s="183">
        <f>IFERROR(Calcul!$AA73,"-")</f>
        <v>82.863602778513183</v>
      </c>
      <c r="O70" s="183">
        <f>IFERROR(Calcul!$AB73,"&lt; 0°")</f>
        <v>44.538967966159227</v>
      </c>
      <c r="P70" s="304">
        <f>Calcul!$T73</f>
        <v>0.47506640411441015</v>
      </c>
      <c r="Q70" s="181" t="str">
        <f>IFERROR(Calcul!AY73,Q69)</f>
        <v>+</v>
      </c>
      <c r="R70" s="306">
        <f>IFERROR(Calcul!AZ73,"00:00")</f>
        <v>2.1902254936718157E-3</v>
      </c>
      <c r="S70" s="185">
        <f>Calcul!$AG73</f>
        <v>0.2894306704937315</v>
      </c>
      <c r="T70" s="185">
        <f>Calcul!$AH73</f>
        <v>0.80557796907353874</v>
      </c>
      <c r="U70" s="185">
        <f>Calcul!$AM73</f>
        <v>0.26585657317622724</v>
      </c>
      <c r="V70" s="185">
        <f>Calcul!$AN73</f>
        <v>0.829152066391043</v>
      </c>
      <c r="W70" s="185">
        <f>Calcul!AS73</f>
        <v>0.24203279096365793</v>
      </c>
      <c r="X70" s="185">
        <f>Calcul!AT73</f>
        <v>0.85297584860361242</v>
      </c>
    </row>
    <row r="71" spans="2:24" ht="13" customHeight="1">
      <c r="B71" s="198">
        <f t="shared" si="0"/>
        <v>44262</v>
      </c>
      <c r="C71" s="199" t="str">
        <f>Calcul!AV74</f>
        <v>Dimanche</v>
      </c>
      <c r="D71" s="93">
        <f>Calcul!G74</f>
        <v>66</v>
      </c>
      <c r="E71" s="213">
        <f>Calcul!$L74</f>
        <v>11.059120772609061</v>
      </c>
      <c r="F71" s="189" t="str">
        <f>Calcul!$M74</f>
        <v>+</v>
      </c>
      <c r="G71" s="191">
        <f>Calcul!$N74</f>
        <v>0.46079669885871088</v>
      </c>
      <c r="H71" s="183">
        <f>Calcul!$O74</f>
        <v>-5.2285771752360981</v>
      </c>
      <c r="I71" s="197" t="str">
        <f>Calcul!AW74</f>
        <v>H</v>
      </c>
      <c r="J71" s="201">
        <f>Calcul!$P74</f>
        <v>0.54734043880813898</v>
      </c>
      <c r="K71" s="183">
        <f>Calcul!$Q74</f>
        <v>39.589283935875017</v>
      </c>
      <c r="L71" s="201">
        <f>IFERROR(Calcul!$Y74,"-")</f>
        <v>0.30902777777777779</v>
      </c>
      <c r="M71" s="201">
        <f>IFERROR(Calcul!$Z74,"-")</f>
        <v>0.78611111111111109</v>
      </c>
      <c r="N71" s="183">
        <f>IFERROR(Calcul!$AA74,"-")</f>
        <v>83.416263393813338</v>
      </c>
      <c r="O71" s="183">
        <f>IFERROR(Calcul!$AB74,"&lt; 0°")</f>
        <v>44.576421688149757</v>
      </c>
      <c r="P71" s="304">
        <f>Calcul!$T74</f>
        <v>0.47725996459185754</v>
      </c>
      <c r="Q71" s="181" t="str">
        <f>IFERROR(Calcul!AY74,Q70)</f>
        <v>+</v>
      </c>
      <c r="R71" s="306">
        <f>IFERROR(Calcul!AZ74,"00:00")</f>
        <v>2.1935604774473982E-3</v>
      </c>
      <c r="S71" s="185">
        <f>Calcul!$AG74</f>
        <v>0.28818470514780514</v>
      </c>
      <c r="T71" s="185">
        <f>Calcul!$AH74</f>
        <v>0.80649617246847294</v>
      </c>
      <c r="U71" s="185">
        <f>Calcul!$AM74</f>
        <v>0.2646050575150915</v>
      </c>
      <c r="V71" s="185">
        <f>Calcul!$AN74</f>
        <v>0.83007582010118652</v>
      </c>
      <c r="W71" s="185">
        <f>Calcul!AS74</f>
        <v>0.24074953796185031</v>
      </c>
      <c r="X71" s="185">
        <f>Calcul!AT74</f>
        <v>0.8539313396544278</v>
      </c>
    </row>
    <row r="72" spans="2:24" ht="13" customHeight="1">
      <c r="B72" s="198">
        <f t="shared" ref="B72:B135" si="1">B71+1</f>
        <v>44263</v>
      </c>
      <c r="C72" s="199" t="str">
        <f>Calcul!AV75</f>
        <v>Lundi</v>
      </c>
      <c r="D72" s="93">
        <f>Calcul!G75</f>
        <v>67</v>
      </c>
      <c r="E72" s="213">
        <f>Calcul!$L75</f>
        <v>10.816667103041695</v>
      </c>
      <c r="F72" s="189" t="str">
        <f>Calcul!$M75</f>
        <v>+</v>
      </c>
      <c r="G72" s="191">
        <f>Calcul!$N75</f>
        <v>0.45069446262673729</v>
      </c>
      <c r="H72" s="183">
        <f>Calcul!$O75</f>
        <v>-4.8389268984322946</v>
      </c>
      <c r="I72" s="197" t="str">
        <f>Calcul!AW75</f>
        <v>H</v>
      </c>
      <c r="J72" s="201">
        <f>Calcul!$P75</f>
        <v>0.54717206820427278</v>
      </c>
      <c r="K72" s="183">
        <f>Calcul!$Q75</f>
        <v>39.978934212678823</v>
      </c>
      <c r="L72" s="201">
        <f>IFERROR(Calcul!$Y75,"-")</f>
        <v>0.30763888888888891</v>
      </c>
      <c r="M72" s="201">
        <f>IFERROR(Calcul!$Z75,"-")</f>
        <v>0.78680555555555554</v>
      </c>
      <c r="N72" s="183">
        <f>IFERROR(Calcul!$AA75,"-")</f>
        <v>83.970294181031534</v>
      </c>
      <c r="O72" s="183">
        <f>IFERROR(Calcul!$AB75,"&lt; 0°")</f>
        <v>44.611233201943492</v>
      </c>
      <c r="P72" s="304">
        <f>Calcul!$T75</f>
        <v>0.4794565367928017</v>
      </c>
      <c r="Q72" s="181" t="str">
        <f>IFERROR(Calcul!AY75,Q71)</f>
        <v>+</v>
      </c>
      <c r="R72" s="306">
        <f>IFERROR(Calcul!AZ75,"00:00")</f>
        <v>2.1965722009441579E-3</v>
      </c>
      <c r="S72" s="185">
        <f>Calcul!$AG75</f>
        <v>0.28693085411084912</v>
      </c>
      <c r="T72" s="185">
        <f>Calcul!$AH75</f>
        <v>0.80741328229769638</v>
      </c>
      <c r="U72" s="185">
        <f>Calcul!$AM75</f>
        <v>0.26334338885860781</v>
      </c>
      <c r="V72" s="185">
        <f>Calcul!$AN75</f>
        <v>0.8310007475499378</v>
      </c>
      <c r="W72" s="185">
        <f>Calcul!AS75</f>
        <v>0.23945346338236798</v>
      </c>
      <c r="X72" s="185">
        <f>Calcul!AT75</f>
        <v>0.85489067302617761</v>
      </c>
    </row>
    <row r="73" spans="2:24" ht="13" customHeight="1">
      <c r="B73" s="198">
        <f t="shared" si="1"/>
        <v>44264</v>
      </c>
      <c r="C73" s="199" t="str">
        <f>Calcul!AV76</f>
        <v>Mardi</v>
      </c>
      <c r="D73" s="93">
        <f>Calcul!G76</f>
        <v>68</v>
      </c>
      <c r="E73" s="213">
        <f>Calcul!$L76</f>
        <v>10.568073974609943</v>
      </c>
      <c r="F73" s="189" t="str">
        <f>Calcul!$M76</f>
        <v>+</v>
      </c>
      <c r="G73" s="191">
        <f>Calcul!$N76</f>
        <v>0.44033641560874764</v>
      </c>
      <c r="H73" s="183">
        <f>Calcul!$O76</f>
        <v>-4.4482280383322754</v>
      </c>
      <c r="I73" s="197" t="str">
        <f>Calcul!AW76</f>
        <v>H</v>
      </c>
      <c r="J73" s="201">
        <f>Calcul!$P76</f>
        <v>0.54699943408730634</v>
      </c>
      <c r="K73" s="183">
        <f>Calcul!$Q76</f>
        <v>40.369633072778839</v>
      </c>
      <c r="L73" s="201">
        <f>IFERROR(Calcul!$Y76,"-")</f>
        <v>0.30624999999999997</v>
      </c>
      <c r="M73" s="201">
        <f>IFERROR(Calcul!$Z76,"-")</f>
        <v>0.78749999999999998</v>
      </c>
      <c r="N73" s="183">
        <f>IFERROR(Calcul!$AA76,"-")</f>
        <v>84.525568196902483</v>
      </c>
      <c r="O73" s="183">
        <f>IFERROR(Calcul!$AB76,"&lt; 0°")</f>
        <v>44.643382854560471</v>
      </c>
      <c r="P73" s="304">
        <f>Calcul!$T76</f>
        <v>0.48165580723112772</v>
      </c>
      <c r="Q73" s="181" t="str">
        <f>IFERROR(Calcul!AY76,Q72)</f>
        <v>+</v>
      </c>
      <c r="R73" s="306">
        <f>IFERROR(Calcul!AZ76,"00:00")</f>
        <v>2.1992704383260175E-3</v>
      </c>
      <c r="S73" s="185">
        <f>Calcul!$AG76</f>
        <v>0.28566948710712398</v>
      </c>
      <c r="T73" s="185">
        <f>Calcul!$AH76</f>
        <v>0.80832938106748864</v>
      </c>
      <c r="U73" s="185">
        <f>Calcul!$AM76</f>
        <v>0.2620719094146769</v>
      </c>
      <c r="V73" s="185">
        <f>Calcul!$AN76</f>
        <v>0.83192695875993572</v>
      </c>
      <c r="W73" s="185">
        <f>Calcul!AS76</f>
        <v>0.23814486098821749</v>
      </c>
      <c r="X73" s="185">
        <f>Calcul!AT76</f>
        <v>0.85585400718639504</v>
      </c>
    </row>
    <row r="74" spans="2:24" ht="13" customHeight="1">
      <c r="B74" s="198">
        <f t="shared" si="1"/>
        <v>44265</v>
      </c>
      <c r="C74" s="199" t="str">
        <f>Calcul!AV77</f>
        <v>Mercredi</v>
      </c>
      <c r="D74" s="93">
        <f>Calcul!G77</f>
        <v>69</v>
      </c>
      <c r="E74" s="213">
        <f>Calcul!$L77</f>
        <v>10.313668914271789</v>
      </c>
      <c r="F74" s="189" t="str">
        <f>Calcul!$M77</f>
        <v>+</v>
      </c>
      <c r="G74" s="191">
        <f>Calcul!$N77</f>
        <v>0.42973620476132451</v>
      </c>
      <c r="H74" s="183">
        <f>Calcul!$O77</f>
        <v>-4.0565868054745629</v>
      </c>
      <c r="I74" s="197" t="str">
        <f>Calcul!AW77</f>
        <v>H</v>
      </c>
      <c r="J74" s="201">
        <f>Calcul!$P77</f>
        <v>0.54682276390651596</v>
      </c>
      <c r="K74" s="183">
        <f>Calcul!$Q77</f>
        <v>40.761274305636547</v>
      </c>
      <c r="L74" s="201">
        <f>IFERROR(Calcul!$Y77,"-")</f>
        <v>0.30486111111111108</v>
      </c>
      <c r="M74" s="201">
        <f>IFERROR(Calcul!$Z77,"-")</f>
        <v>0.78888888888888886</v>
      </c>
      <c r="N74" s="183">
        <f>IFERROR(Calcul!$AA77,"-")</f>
        <v>85.081959713470141</v>
      </c>
      <c r="O74" s="183">
        <f>IFERROR(Calcul!$AB77,"&lt; 0°")</f>
        <v>44.672853098952736</v>
      </c>
      <c r="P74" s="304">
        <f>Calcul!$T77</f>
        <v>0.48385747152079528</v>
      </c>
      <c r="Q74" s="181" t="str">
        <f>IFERROR(Calcul!AY77,Q73)</f>
        <v>+</v>
      </c>
      <c r="R74" s="306">
        <f>IFERROR(Calcul!AZ77,"00:00")</f>
        <v>2.2016642896675598E-3</v>
      </c>
      <c r="S74" s="185">
        <f>Calcul!$AG77</f>
        <v>0.28440097154061056</v>
      </c>
      <c r="T74" s="185">
        <f>Calcul!$AH77</f>
        <v>0.80924455627242142</v>
      </c>
      <c r="U74" s="185">
        <f>Calcul!$AM77</f>
        <v>0.26079095971880156</v>
      </c>
      <c r="V74" s="185">
        <f>Calcul!$AN77</f>
        <v>0.8328545680942302</v>
      </c>
      <c r="W74" s="185">
        <f>Calcul!AS77</f>
        <v>0.23682402262197552</v>
      </c>
      <c r="X74" s="185">
        <f>Calcul!AT77</f>
        <v>0.85682150519105627</v>
      </c>
    </row>
    <row r="75" spans="2:24" ht="13" customHeight="1">
      <c r="B75" s="198">
        <f t="shared" si="1"/>
        <v>44266</v>
      </c>
      <c r="C75" s="199" t="str">
        <f>Calcul!AV78</f>
        <v>Jeudi</v>
      </c>
      <c r="D75" s="93">
        <f>Calcul!G78</f>
        <v>70</v>
      </c>
      <c r="E75" s="213">
        <f>Calcul!$L78</f>
        <v>10.053781117212621</v>
      </c>
      <c r="F75" s="189" t="str">
        <f>Calcul!$M78</f>
        <v>+</v>
      </c>
      <c r="G75" s="191">
        <f>Calcul!$N78</f>
        <v>0.41890754655052587</v>
      </c>
      <c r="H75" s="183">
        <f>Calcul!$O78</f>
        <v>-3.6641089032831324</v>
      </c>
      <c r="I75" s="197" t="str">
        <f>Calcul!AW78</f>
        <v>H</v>
      </c>
      <c r="J75" s="201">
        <f>Calcul!$P78</f>
        <v>0.54664228626966926</v>
      </c>
      <c r="K75" s="183">
        <f>Calcul!$Q78</f>
        <v>41.153752207827978</v>
      </c>
      <c r="L75" s="201">
        <f>IFERROR(Calcul!$Y78,"-")</f>
        <v>0.3034722222222222</v>
      </c>
      <c r="M75" s="201">
        <f>IFERROR(Calcul!$Z78,"-")</f>
        <v>0.7895833333333333</v>
      </c>
      <c r="N75" s="183">
        <f>IFERROR(Calcul!$AA78,"-")</f>
        <v>85.639344159269399</v>
      </c>
      <c r="O75" s="183">
        <f>IFERROR(Calcul!$AB78,"&lt; 0°")</f>
        <v>44.699628449585326</v>
      </c>
      <c r="P75" s="304">
        <f>Calcul!$T78</f>
        <v>0.48606123370230819</v>
      </c>
      <c r="Q75" s="181" t="str">
        <f>IFERROR(Calcul!AY78,Q74)</f>
        <v>+</v>
      </c>
      <c r="R75" s="306">
        <f>IFERROR(Calcul!AZ78,"00:00")</f>
        <v>2.2037621815129138E-3</v>
      </c>
      <c r="S75" s="185">
        <f>Calcul!$AG78</f>
        <v>0.28312567261877175</v>
      </c>
      <c r="T75" s="185">
        <f>Calcul!$AH78</f>
        <v>0.81015889992056689</v>
      </c>
      <c r="U75" s="185">
        <f>Calcul!$AM78</f>
        <v>0.2595008787219697</v>
      </c>
      <c r="V75" s="185">
        <f>Calcul!$AN78</f>
        <v>0.83378369381736883</v>
      </c>
      <c r="W75" s="185">
        <f>Calcul!AS78</f>
        <v>0.23549123823512685</v>
      </c>
      <c r="X75" s="185">
        <f>Calcul!AT78</f>
        <v>0.85779333430421179</v>
      </c>
    </row>
    <row r="76" spans="2:24" ht="13" customHeight="1">
      <c r="B76" s="198">
        <f t="shared" si="1"/>
        <v>44267</v>
      </c>
      <c r="C76" s="199" t="str">
        <f>Calcul!AV79</f>
        <v>Vendredi</v>
      </c>
      <c r="D76" s="93">
        <f>Calcul!G79</f>
        <v>71</v>
      </c>
      <c r="E76" s="213">
        <f>Calcul!$L79</f>
        <v>9.7887412068608626</v>
      </c>
      <c r="F76" s="189" t="str">
        <f>Calcul!$M79</f>
        <v>+</v>
      </c>
      <c r="G76" s="191">
        <f>Calcul!$N79</f>
        <v>0.40786421695253594</v>
      </c>
      <c r="H76" s="183">
        <f>Calcul!$O79</f>
        <v>-3.27089953311489</v>
      </c>
      <c r="I76" s="197" t="str">
        <f>Calcul!AW79</f>
        <v>H</v>
      </c>
      <c r="J76" s="201">
        <f>Calcul!$P79</f>
        <v>0.54645823077636946</v>
      </c>
      <c r="K76" s="183">
        <f>Calcul!$Q79</f>
        <v>41.546961577996221</v>
      </c>
      <c r="L76" s="201">
        <f>IFERROR(Calcul!$Y79,"-")</f>
        <v>0.30208333333333331</v>
      </c>
      <c r="M76" s="201">
        <f>IFERROR(Calcul!$Z79,"-")</f>
        <v>0.79027777777777775</v>
      </c>
      <c r="N76" s="183">
        <f>IFERROR(Calcul!$AA79,"-")</f>
        <v>86.197598059712789</v>
      </c>
      <c r="O76" s="183">
        <f>IFERROR(Calcul!$AB79,"&lt; 0°")</f>
        <v>44.723695440476369</v>
      </c>
      <c r="P76" s="304">
        <f>Calcul!$T79</f>
        <v>0.4882668055703418</v>
      </c>
      <c r="Q76" s="181" t="str">
        <f>IFERROR(Calcul!AY79,Q75)</f>
        <v>+</v>
      </c>
      <c r="R76" s="306">
        <f>IFERROR(Calcul!AZ79,"00:00")</f>
        <v>2.2055718680336067E-3</v>
      </c>
      <c r="S76" s="185">
        <f>Calcul!$AG79</f>
        <v>0.28184395348759</v>
      </c>
      <c r="T76" s="185">
        <f>Calcul!$AH79</f>
        <v>0.81107250806514886</v>
      </c>
      <c r="U76" s="185">
        <f>Calcul!$AM79</f>
        <v>0.25820200389236531</v>
      </c>
      <c r="V76" s="185">
        <f>Calcul!$AN79</f>
        <v>0.83471445766037355</v>
      </c>
      <c r="W76" s="185">
        <f>Calcul!AS79</f>
        <v>0.23414679593187512</v>
      </c>
      <c r="X76" s="185">
        <f>Calcul!AT79</f>
        <v>0.85876966562086376</v>
      </c>
    </row>
    <row r="77" spans="2:24" ht="13" customHeight="1">
      <c r="B77" s="198">
        <f t="shared" si="1"/>
        <v>44268</v>
      </c>
      <c r="C77" s="199" t="str">
        <f>Calcul!AV80</f>
        <v>Samedi</v>
      </c>
      <c r="D77" s="93">
        <f>Calcul!G80</f>
        <v>72</v>
      </c>
      <c r="E77" s="213">
        <f>Calcul!$L80</f>
        <v>9.5188810069179084</v>
      </c>
      <c r="F77" s="189" t="str">
        <f>Calcul!$M80</f>
        <v>+</v>
      </c>
      <c r="G77" s="191">
        <f>Calcul!$N80</f>
        <v>0.39662004195491285</v>
      </c>
      <c r="H77" s="183">
        <f>Calcul!$O80</f>
        <v>-2.8770634002884385</v>
      </c>
      <c r="I77" s="197" t="str">
        <f>Calcul!AW80</f>
        <v>H</v>
      </c>
      <c r="J77" s="201">
        <f>Calcul!$P80</f>
        <v>0.54627082785974246</v>
      </c>
      <c r="K77" s="183">
        <f>Calcul!$Q80</f>
        <v>41.940797710822679</v>
      </c>
      <c r="L77" s="201">
        <f>IFERROR(Calcul!$Y80,"-")</f>
        <v>0.30069444444444443</v>
      </c>
      <c r="M77" s="201">
        <f>IFERROR(Calcul!$Z80,"-")</f>
        <v>0.79166666666666663</v>
      </c>
      <c r="N77" s="183">
        <f>IFERROR(Calcul!$AA80,"-")</f>
        <v>86.756598976788553</v>
      </c>
      <c r="O77" s="183">
        <f>IFERROR(Calcul!$AB80,"&lt; 0°")</f>
        <v>44.745042585786294</v>
      </c>
      <c r="P77" s="304">
        <f>Calcul!$T80</f>
        <v>0.4904739060030387</v>
      </c>
      <c r="Q77" s="181" t="str">
        <f>IFERROR(Calcul!AY80,Q76)</f>
        <v>+</v>
      </c>
      <c r="R77" s="306">
        <f>IFERROR(Calcul!AZ80,"00:00")</f>
        <v>2.2071004326968957E-3</v>
      </c>
      <c r="S77" s="185">
        <f>Calcul!$AG80</f>
        <v>0.28055617537714511</v>
      </c>
      <c r="T77" s="185">
        <f>Calcul!$AH80</f>
        <v>0.81198548034233964</v>
      </c>
      <c r="U77" s="185">
        <f>Calcul!$AM80</f>
        <v>0.25689467133029087</v>
      </c>
      <c r="V77" s="185">
        <f>Calcul!$AN80</f>
        <v>0.83564698438919383</v>
      </c>
      <c r="W77" s="185">
        <f>Calcul!AS80</f>
        <v>0.23279098202690615</v>
      </c>
      <c r="X77" s="185">
        <f>Calcul!AT80</f>
        <v>0.85975067369257863</v>
      </c>
    </row>
    <row r="78" spans="2:24" ht="13" customHeight="1">
      <c r="B78" s="198">
        <f t="shared" si="1"/>
        <v>44269</v>
      </c>
      <c r="C78" s="199" t="str">
        <f>Calcul!AV81</f>
        <v>Dimanche</v>
      </c>
      <c r="D78" s="93">
        <f>Calcul!G81</f>
        <v>73</v>
      </c>
      <c r="E78" s="213">
        <f>Calcul!$L81</f>
        <v>9.2445333245953911</v>
      </c>
      <c r="F78" s="189" t="str">
        <f>Calcul!$M81</f>
        <v>+</v>
      </c>
      <c r="G78" s="191">
        <f>Calcul!$N81</f>
        <v>0.38518888852480798</v>
      </c>
      <c r="H78" s="183">
        <f>Calcul!$O81</f>
        <v>-2.482704721011717</v>
      </c>
      <c r="I78" s="197" t="str">
        <f>Calcul!AW81</f>
        <v>H</v>
      </c>
      <c r="J78" s="201">
        <f>Calcul!$P81</f>
        <v>0.54608030863590729</v>
      </c>
      <c r="K78" s="183">
        <f>Calcul!$Q81</f>
        <v>42.335156390099399</v>
      </c>
      <c r="L78" s="201">
        <f>IFERROR(Calcul!$Y81,"-")</f>
        <v>0.3</v>
      </c>
      <c r="M78" s="201">
        <f>IFERROR(Calcul!$Z81,"-")</f>
        <v>0.79236111111111107</v>
      </c>
      <c r="N78" s="183">
        <f>IFERROR(Calcul!$AA81,"-")</f>
        <v>87.316225448166449</v>
      </c>
      <c r="O78" s="183">
        <f>IFERROR(Calcul!$AB81,"&lt; 0°")</f>
        <v>44.763660343032747</v>
      </c>
      <c r="P78" s="304">
        <f>Calcul!$T81</f>
        <v>0.49268226029339446</v>
      </c>
      <c r="Q78" s="181" t="str">
        <f>IFERROR(Calcul!AY81,Q77)</f>
        <v>+</v>
      </c>
      <c r="R78" s="306">
        <f>IFERROR(Calcul!AZ81,"00:00")</f>
        <v>2.2083542903557629E-3</v>
      </c>
      <c r="S78" s="185">
        <f>Calcul!$AG81</f>
        <v>0.27926269775699319</v>
      </c>
      <c r="T78" s="185">
        <f>Calcul!$AH81</f>
        <v>0.81289791951482149</v>
      </c>
      <c r="U78" s="185">
        <f>Calcul!$AM81</f>
        <v>0.25557921589567151</v>
      </c>
      <c r="V78" s="185">
        <f>Calcul!$AN81</f>
        <v>0.83658140137614323</v>
      </c>
      <c r="W78" s="185">
        <f>Calcul!AS81</f>
        <v>0.2314240811165755</v>
      </c>
      <c r="X78" s="185">
        <f>Calcul!AT81</f>
        <v>0.86073653615523915</v>
      </c>
    </row>
    <row r="79" spans="2:24" ht="13" customHeight="1">
      <c r="B79" s="198">
        <f t="shared" si="1"/>
        <v>44270</v>
      </c>
      <c r="C79" s="199" t="str">
        <f>Calcul!AV82</f>
        <v>Lundi</v>
      </c>
      <c r="D79" s="93">
        <f>Calcul!G82</f>
        <v>74</v>
      </c>
      <c r="E79" s="213">
        <f>Calcul!$L82</f>
        <v>8.9660317441940585</v>
      </c>
      <c r="F79" s="189" t="str">
        <f>Calcul!$M82</f>
        <v>+</v>
      </c>
      <c r="G79" s="191">
        <f>Calcul!$N82</f>
        <v>0.37358465600808577</v>
      </c>
      <c r="H79" s="183">
        <f>Calcul!$O82</f>
        <v>-2.0879272301254077</v>
      </c>
      <c r="I79" s="197" t="str">
        <f>Calcul!AW82</f>
        <v>H</v>
      </c>
      <c r="J79" s="201">
        <f>Calcul!$P82</f>
        <v>0.54588690476062862</v>
      </c>
      <c r="K79" s="183">
        <f>Calcul!$Q82</f>
        <v>42.729933880985705</v>
      </c>
      <c r="L79" s="201">
        <f>IFERROR(Calcul!$Y82,"-")</f>
        <v>0.2986111111111111</v>
      </c>
      <c r="M79" s="201">
        <f>IFERROR(Calcul!$Z82,"-")</f>
        <v>0.79305555555555562</v>
      </c>
      <c r="N79" s="183">
        <f>IFERROR(Calcul!$AA82,"-")</f>
        <v>87.876356925804615</v>
      </c>
      <c r="O79" s="183">
        <f>IFERROR(Calcul!$AB82,"&lt; 0°")</f>
        <v>44.779541078995194</v>
      </c>
      <c r="P79" s="304">
        <f>Calcul!$T82</f>
        <v>0.4948915994830983</v>
      </c>
      <c r="Q79" s="181" t="str">
        <f>IFERROR(Calcul!AY82,Q78)</f>
        <v>+</v>
      </c>
      <c r="R79" s="306">
        <f>IFERROR(Calcul!AZ82,"00:00")</f>
        <v>2.2093391897038406E-3</v>
      </c>
      <c r="S79" s="185">
        <f>Calcul!$AG82</f>
        <v>0.27796387850059051</v>
      </c>
      <c r="T79" s="185">
        <f>Calcul!$AH82</f>
        <v>0.81380993102066668</v>
      </c>
      <c r="U79" s="185">
        <f>Calcul!$AM82</f>
        <v>0.25425597134750383</v>
      </c>
      <c r="V79" s="185">
        <f>Calcul!$AN82</f>
        <v>0.83751783817375347</v>
      </c>
      <c r="W79" s="185">
        <f>Calcul!AS82</f>
        <v>0.23004637616298104</v>
      </c>
      <c r="X79" s="185">
        <f>Calcul!AT82</f>
        <v>0.86172743335827617</v>
      </c>
    </row>
    <row r="80" spans="2:24" ht="13" customHeight="1">
      <c r="B80" s="198">
        <f t="shared" si="1"/>
        <v>44271</v>
      </c>
      <c r="C80" s="199" t="str">
        <f>Calcul!AV83</f>
        <v>Mardi</v>
      </c>
      <c r="D80" s="93">
        <f>Calcul!G83</f>
        <v>75</v>
      </c>
      <c r="E80" s="213">
        <f>Calcul!$L83</f>
        <v>8.6837104301105068</v>
      </c>
      <c r="F80" s="189" t="str">
        <f>Calcul!$M83</f>
        <v>+</v>
      </c>
      <c r="G80" s="191">
        <f>Calcul!$N83</f>
        <v>0.36182126792127112</v>
      </c>
      <c r="H80" s="183">
        <f>Calcul!$O83</f>
        <v>-1.692834189582497</v>
      </c>
      <c r="I80" s="197" t="str">
        <f>Calcul!AW83</f>
        <v>H</v>
      </c>
      <c r="J80" s="201">
        <f>Calcul!$P83</f>
        <v>0.54569084829251502</v>
      </c>
      <c r="K80" s="183">
        <f>Calcul!$Q83</f>
        <v>43.125026921528615</v>
      </c>
      <c r="L80" s="201">
        <f>IFERROR(Calcul!$Y83,"-")</f>
        <v>0.29722222222222222</v>
      </c>
      <c r="M80" s="201">
        <f>IFERROR(Calcul!$Z83,"-")</f>
        <v>0.7944444444444444</v>
      </c>
      <c r="N80" s="183">
        <f>IFERROR(Calcul!$AA83,"-")</f>
        <v>88.436873714139949</v>
      </c>
      <c r="O80" s="183">
        <f>IFERROR(Calcul!$AB83,"&lt; 0°")</f>
        <v>44.792679038361314</v>
      </c>
      <c r="P80" s="304">
        <f>Calcul!$T83</f>
        <v>0.49710165969911596</v>
      </c>
      <c r="Q80" s="181" t="str">
        <f>IFERROR(Calcul!AY83,Q79)</f>
        <v>+</v>
      </c>
      <c r="R80" s="306">
        <f>IFERROR(Calcul!AZ83,"00:00")</f>
        <v>2.2100602160176619E-3</v>
      </c>
      <c r="S80" s="185">
        <f>Calcul!$AG83</f>
        <v>0.27666007405801091</v>
      </c>
      <c r="T80" s="185">
        <f>Calcul!$AH83</f>
        <v>0.81472162252701918</v>
      </c>
      <c r="U80" s="185">
        <f>Calcul!$AM83</f>
        <v>0.25292527049460928</v>
      </c>
      <c r="V80" s="185">
        <f>Calcul!$AN83</f>
        <v>0.8384564260904207</v>
      </c>
      <c r="W80" s="185">
        <f>Calcul!AS83</f>
        <v>0.22865814859039038</v>
      </c>
      <c r="X80" s="185">
        <f>Calcul!AT83</f>
        <v>0.86272354799463968</v>
      </c>
    </row>
    <row r="81" spans="2:24" ht="13" customHeight="1">
      <c r="B81" s="198">
        <f t="shared" si="1"/>
        <v>44272</v>
      </c>
      <c r="C81" s="199" t="str">
        <f>Calcul!AV84</f>
        <v>Mercredi</v>
      </c>
      <c r="D81" s="93">
        <f>Calcul!G84</f>
        <v>76</v>
      </c>
      <c r="E81" s="213">
        <f>Calcul!$L84</f>
        <v>8.3979039383152223</v>
      </c>
      <c r="F81" s="189" t="str">
        <f>Calcul!$M84</f>
        <v>+</v>
      </c>
      <c r="G81" s="191">
        <f>Calcul!$N84</f>
        <v>0.3499126640964676</v>
      </c>
      <c r="H81" s="183">
        <f>Calcul!$O84</f>
        <v>-1.2975283975846701</v>
      </c>
      <c r="I81" s="197" t="str">
        <f>Calcul!AW84</f>
        <v>H</v>
      </c>
      <c r="J81" s="201">
        <f>Calcul!$P84</f>
        <v>0.54549237156210162</v>
      </c>
      <c r="K81" s="183">
        <f>Calcul!$Q84</f>
        <v>43.520332713526443</v>
      </c>
      <c r="L81" s="201">
        <f>IFERROR(Calcul!$Y84,"-")</f>
        <v>0.29583333333333334</v>
      </c>
      <c r="M81" s="201">
        <f>IFERROR(Calcul!$Z84,"-")</f>
        <v>0.79513888888888884</v>
      </c>
      <c r="N81" s="183">
        <f>IFERROR(Calcul!$AA84,"-")</f>
        <v>88.997656907941646</v>
      </c>
      <c r="O81" s="183">
        <f>IFERROR(Calcul!$AB84,"&lt; 0°")</f>
        <v>44.803070315155971</v>
      </c>
      <c r="P81" s="304">
        <f>Calcul!$T84</f>
        <v>0.49931218149325263</v>
      </c>
      <c r="Q81" s="181" t="str">
        <f>IFERROR(Calcul!AY84,Q80)</f>
        <v>+</v>
      </c>
      <c r="R81" s="306">
        <f>IFERROR(Calcul!AZ84,"00:00")</f>
        <v>2.2105217941366662E-3</v>
      </c>
      <c r="S81" s="185">
        <f>Calcul!$AG84</f>
        <v>0.2753516396361973</v>
      </c>
      <c r="T81" s="185">
        <f>Calcul!$AH84</f>
        <v>0.81563310348800611</v>
      </c>
      <c r="U81" s="185">
        <f>Calcul!$AM84</f>
        <v>0.25158744535705446</v>
      </c>
      <c r="V81" s="185">
        <f>Calcul!$AN84</f>
        <v>0.83939729776714878</v>
      </c>
      <c r="W81" s="185">
        <f>Calcul!AS84</f>
        <v>0.22725967839349329</v>
      </c>
      <c r="X81" s="185">
        <f>Calcul!AT84</f>
        <v>0.86372506473071009</v>
      </c>
    </row>
    <row r="82" spans="2:24" ht="13" customHeight="1">
      <c r="B82" s="198">
        <f t="shared" si="1"/>
        <v>44273</v>
      </c>
      <c r="C82" s="199" t="str">
        <f>Calcul!AV85</f>
        <v>Jeudi</v>
      </c>
      <c r="D82" s="93">
        <f>Calcul!G85</f>
        <v>77</v>
      </c>
      <c r="E82" s="213">
        <f>Calcul!$L85</f>
        <v>8.1089470353112212</v>
      </c>
      <c r="F82" s="189" t="str">
        <f>Calcul!$M85</f>
        <v>+</v>
      </c>
      <c r="G82" s="191">
        <f>Calcul!$N85</f>
        <v>0.33787279313796753</v>
      </c>
      <c r="H82" s="183">
        <f>Calcul!$O85</f>
        <v>-0.90211219829752298</v>
      </c>
      <c r="I82" s="197" t="str">
        <f>Calcul!AW85</f>
        <v>H</v>
      </c>
      <c r="J82" s="201">
        <f>Calcul!$P85</f>
        <v>0.54529170704612662</v>
      </c>
      <c r="K82" s="183">
        <f>Calcul!$Q85</f>
        <v>43.915748912813591</v>
      </c>
      <c r="L82" s="201">
        <f>IFERROR(Calcul!$Y85,"-")</f>
        <v>0.29444444444444445</v>
      </c>
      <c r="M82" s="201">
        <f>IFERROR(Calcul!$Z85,"-")</f>
        <v>0.79583333333333339</v>
      </c>
      <c r="N82" s="183">
        <f>IFERROR(Calcul!$AA85,"-")</f>
        <v>89.558588329900871</v>
      </c>
      <c r="O82" s="183">
        <f>IFERROR(Calcul!$AB85,"&lt; 0°")</f>
        <v>44.810712826983178</v>
      </c>
      <c r="P82" s="304">
        <f>Calcul!$T85</f>
        <v>0.50152290918488029</v>
      </c>
      <c r="Q82" s="181" t="str">
        <f>IFERROR(Calcul!AY85,Q81)</f>
        <v>+</v>
      </c>
      <c r="R82" s="306">
        <f>IFERROR(Calcul!AZ85,"00:00")</f>
        <v>2.2107276916276675E-3</v>
      </c>
      <c r="S82" s="185">
        <f>Calcul!$AG85</f>
        <v>0.27403892938599039</v>
      </c>
      <c r="T82" s="185">
        <f>Calcul!$AH85</f>
        <v>0.81654448470626273</v>
      </c>
      <c r="U82" s="185">
        <f>Calcul!$AM85</f>
        <v>0.25024282733759762</v>
      </c>
      <c r="V82" s="185">
        <f>Calcul!$AN85</f>
        <v>0.84034058675465551</v>
      </c>
      <c r="W82" s="185">
        <f>Calcul!AS85</f>
        <v>0.22585124425695938</v>
      </c>
      <c r="X82" s="185">
        <f>Calcul!AT85</f>
        <v>0.86473216983529377</v>
      </c>
    </row>
    <row r="83" spans="2:24" ht="13" customHeight="1">
      <c r="B83" s="198">
        <f t="shared" si="1"/>
        <v>44274</v>
      </c>
      <c r="C83" s="199" t="str">
        <f>Calcul!AV86</f>
        <v>Vendredi</v>
      </c>
      <c r="D83" s="93">
        <f>Calcul!G86</f>
        <v>78</v>
      </c>
      <c r="E83" s="213">
        <f>Calcul!$L86</f>
        <v>7.8171745235569841</v>
      </c>
      <c r="F83" s="189" t="str">
        <f>Calcul!$M86</f>
        <v>+</v>
      </c>
      <c r="G83" s="191">
        <f>Calcul!$N86</f>
        <v>0.32571560514820769</v>
      </c>
      <c r="H83" s="183">
        <f>Calcul!$O86</f>
        <v>-0.50668749206896935</v>
      </c>
      <c r="I83" s="197" t="str">
        <f>Calcul!AW86</f>
        <v>H</v>
      </c>
      <c r="J83" s="201">
        <f>Calcul!$P86</f>
        <v>0.54508908724629734</v>
      </c>
      <c r="K83" s="183">
        <f>Calcul!$Q86</f>
        <v>44.311173619042144</v>
      </c>
      <c r="L83" s="201">
        <f>IFERROR(Calcul!$Y86,"-")</f>
        <v>0.29305555555555557</v>
      </c>
      <c r="M83" s="201">
        <f>IFERROR(Calcul!$Z86,"-")</f>
        <v>0.79722222222222217</v>
      </c>
      <c r="N83" s="183">
        <f>IFERROR(Calcul!$AA86,"-")</f>
        <v>90.119550468025182</v>
      </c>
      <c r="O83" s="183">
        <f>IFERROR(Calcul!$AB86,"&lt; 0°")</f>
        <v>44.81560629210135</v>
      </c>
      <c r="P83" s="304">
        <f>Calcul!$T86</f>
        <v>0.50373359020697273</v>
      </c>
      <c r="Q83" s="181" t="str">
        <f>IFERROR(Calcul!AY86,Q82)</f>
        <v>+</v>
      </c>
      <c r="R83" s="306">
        <f>IFERROR(Calcul!AZ86,"00:00")</f>
        <v>2.2106810220924311E-3</v>
      </c>
      <c r="S83" s="185">
        <f>Calcul!$AG86</f>
        <v>0.27272229659518071</v>
      </c>
      <c r="T83" s="185">
        <f>Calcul!$AH86</f>
        <v>0.81745587789741403</v>
      </c>
      <c r="U83" s="185">
        <f>Calcul!$AM86</f>
        <v>0.24889174740253464</v>
      </c>
      <c r="V83" s="185">
        <f>Calcul!$AN86</f>
        <v>0.84128642709005996</v>
      </c>
      <c r="W83" s="185">
        <f>Calcul!AS86</f>
        <v>0.22443312368580179</v>
      </c>
      <c r="X83" s="185">
        <f>Calcul!AT86</f>
        <v>0.86574505080679287</v>
      </c>
    </row>
    <row r="84" spans="2:24" ht="13" customHeight="1">
      <c r="B84" s="198">
        <f t="shared" si="1"/>
        <v>44275</v>
      </c>
      <c r="C84" s="199" t="str">
        <f>Calcul!AV87</f>
        <v>Samedi</v>
      </c>
      <c r="D84" s="93">
        <f>Calcul!G87</f>
        <v>79</v>
      </c>
      <c r="E84" s="213">
        <f>Calcul!$L87</f>
        <v>7.5229210723175006</v>
      </c>
      <c r="F84" s="189" t="str">
        <f>Calcul!$M87</f>
        <v>+</v>
      </c>
      <c r="G84" s="191">
        <f>Calcul!$N87</f>
        <v>0.31345504467989588</v>
      </c>
      <c r="H84" s="183">
        <f>Calcul!$O87</f>
        <v>-0.11135574607470278</v>
      </c>
      <c r="I84" s="197" t="str">
        <f>Calcul!AW87</f>
        <v>H</v>
      </c>
      <c r="J84" s="201">
        <f>Calcul!$P87</f>
        <v>0.54488474457182545</v>
      </c>
      <c r="K84" s="183">
        <f>Calcul!$Q87</f>
        <v>44.706505365036413</v>
      </c>
      <c r="L84" s="201">
        <f>IFERROR(Calcul!$Y87,"-")</f>
        <v>0.29166666666666669</v>
      </c>
      <c r="M84" s="201">
        <f>IFERROR(Calcul!$Z87,"-")</f>
        <v>0.79791666666666661</v>
      </c>
      <c r="N84" s="183">
        <f>IFERROR(Calcul!$AA87,"-")</f>
        <v>90.680426412903287</v>
      </c>
      <c r="O84" s="183">
        <f>IFERROR(Calcul!$AB87,"&lt; 0°")</f>
        <v>44.817752209342949</v>
      </c>
      <c r="P84" s="304">
        <f>Calcul!$T87</f>
        <v>0.50594397445555839</v>
      </c>
      <c r="Q84" s="181" t="str">
        <f>IFERROR(Calcul!AY87,Q83)</f>
        <v>+</v>
      </c>
      <c r="R84" s="306">
        <f>IFERROR(Calcul!AZ87,"00:00")</f>
        <v>2.2103842485856617E-3</v>
      </c>
      <c r="S84" s="185">
        <f>Calcul!$AG87</f>
        <v>0.27140209388683162</v>
      </c>
      <c r="T84" s="185">
        <f>Calcul!$AH87</f>
        <v>0.81836739525681923</v>
      </c>
      <c r="U84" s="185">
        <f>Calcul!$AM87</f>
        <v>0.24753453627132169</v>
      </c>
      <c r="V84" s="185">
        <f>Calcul!$AN87</f>
        <v>0.8422349528723293</v>
      </c>
      <c r="W84" s="185">
        <f>Calcul!AS87</f>
        <v>0.22300559314606119</v>
      </c>
      <c r="X84" s="185">
        <f>Calcul!AT87</f>
        <v>0.86676389599758974</v>
      </c>
    </row>
    <row r="85" spans="2:24" ht="13" customHeight="1">
      <c r="B85" s="198">
        <f t="shared" si="1"/>
        <v>44276</v>
      </c>
      <c r="C85" s="199" t="str">
        <f>Calcul!AV88</f>
        <v>Dimanche</v>
      </c>
      <c r="D85" s="93">
        <f>Calcul!G88</f>
        <v>80</v>
      </c>
      <c r="E85" s="213">
        <f>Calcul!$L88</f>
        <v>7.2265210528979287</v>
      </c>
      <c r="F85" s="189" t="str">
        <f>Calcul!$M88</f>
        <v>+</v>
      </c>
      <c r="G85" s="191">
        <f>Calcul!$N88</f>
        <v>0.30110504387074705</v>
      </c>
      <c r="H85" s="183">
        <f>Calcul!$O88</f>
        <v>0.28378199468222404</v>
      </c>
      <c r="I85" s="197" t="str">
        <f>Calcul!AW88</f>
        <v>H</v>
      </c>
      <c r="J85" s="201">
        <f>Calcul!$P88</f>
        <v>0.54467891122500633</v>
      </c>
      <c r="K85" s="183">
        <f>Calcul!$Q88</f>
        <v>45.101643105793336</v>
      </c>
      <c r="L85" s="201">
        <f>IFERROR(Calcul!$Y88,"-")</f>
        <v>0.2902777777777778</v>
      </c>
      <c r="M85" s="201">
        <f>IFERROR(Calcul!$Z88,"-")</f>
        <v>0.79861111111111116</v>
      </c>
      <c r="N85" s="183">
        <f>IFERROR(Calcul!$AA88,"-")</f>
        <v>91.241099794900791</v>
      </c>
      <c r="O85" s="183">
        <f>IFERROR(Calcul!$AB88,"&lt; 0°")</f>
        <v>44.817153840880117</v>
      </c>
      <c r="P85" s="304">
        <f>Calcul!$T88</f>
        <v>0.50815381364266388</v>
      </c>
      <c r="Q85" s="181" t="str">
        <f>IFERROR(Calcul!AY88,Q84)</f>
        <v>+</v>
      </c>
      <c r="R85" s="306">
        <f>IFERROR(Calcul!AZ88,"00:00")</f>
        <v>2.209839187105489E-3</v>
      </c>
      <c r="S85" s="185">
        <f>Calcul!$AG88</f>
        <v>0.27007867342213504</v>
      </c>
      <c r="T85" s="185">
        <f>Calcul!$AH88</f>
        <v>0.81927914902787757</v>
      </c>
      <c r="U85" s="185">
        <f>Calcul!$AM88</f>
        <v>0.24617152461436842</v>
      </c>
      <c r="V85" s="185">
        <f>Calcul!$AN88</f>
        <v>0.84318629783564425</v>
      </c>
      <c r="W85" s="185">
        <f>Calcul!AS88</f>
        <v>0.22156892821535759</v>
      </c>
      <c r="X85" s="185">
        <f>Calcul!AT88</f>
        <v>0.86778889423465511</v>
      </c>
    </row>
    <row r="86" spans="2:24" ht="13" customHeight="1">
      <c r="B86" s="198">
        <f t="shared" si="1"/>
        <v>44277</v>
      </c>
      <c r="C86" s="199" t="str">
        <f>Calcul!AV89</f>
        <v>Lundi</v>
      </c>
      <c r="D86" s="93">
        <f>Calcul!G89</f>
        <v>81</v>
      </c>
      <c r="E86" s="213">
        <f>Calcul!$L89</f>
        <v>6.9283083772104224</v>
      </c>
      <c r="F86" s="189" t="str">
        <f>Calcul!$M89</f>
        <v>+</v>
      </c>
      <c r="G86" s="191">
        <f>Calcul!$N89</f>
        <v>0.28867951571710093</v>
      </c>
      <c r="H86" s="183">
        <f>Calcul!$O89</f>
        <v>0.67862509609058597</v>
      </c>
      <c r="I86" s="197" t="str">
        <f>Calcul!AW89</f>
        <v>H</v>
      </c>
      <c r="J86" s="201">
        <f>Calcul!$P89</f>
        <v>0.54447181908911224</v>
      </c>
      <c r="K86" s="183">
        <f>Calcul!$Q89</f>
        <v>45.496486207201698</v>
      </c>
      <c r="L86" s="201">
        <f>IFERROR(Calcul!$Y89,"-")</f>
        <v>0.28958333333333336</v>
      </c>
      <c r="M86" s="201">
        <f>IFERROR(Calcul!$Z89,"-")</f>
        <v>0.79999999999999993</v>
      </c>
      <c r="N86" s="183">
        <f>IFERROR(Calcul!$AA89,"-")</f>
        <v>91.801454721345749</v>
      </c>
      <c r="O86" s="183">
        <f>IFERROR(Calcul!$AB89,"&lt; 0°")</f>
        <v>44.813816197829787</v>
      </c>
      <c r="P86" s="304">
        <f>Calcul!$T89</f>
        <v>0.51036286065280889</v>
      </c>
      <c r="Q86" s="181" t="str">
        <f>IFERROR(Calcul!AY89,Q85)</f>
        <v>+</v>
      </c>
      <c r="R86" s="306">
        <f>IFERROR(Calcul!AZ89,"00:00")</f>
        <v>2.2090470101450155E-3</v>
      </c>
      <c r="S86" s="185">
        <f>Calcul!$AG89</f>
        <v>0.2687523871070655</v>
      </c>
      <c r="T86" s="185">
        <f>Calcul!$AH89</f>
        <v>0.82019125107115887</v>
      </c>
      <c r="U86" s="185">
        <f>Calcul!$AM89</f>
        <v>0.24480304325841362</v>
      </c>
      <c r="V86" s="185">
        <f>Calcul!$AN89</f>
        <v>0.84414059491981075</v>
      </c>
      <c r="W86" s="185">
        <f>Calcul!AS89</f>
        <v>0.22012340374288372</v>
      </c>
      <c r="X86" s="185">
        <f>Calcul!AT89</f>
        <v>0.86882023443534073</v>
      </c>
    </row>
    <row r="87" spans="2:24" ht="13" customHeight="1">
      <c r="B87" s="198">
        <f t="shared" si="1"/>
        <v>44278</v>
      </c>
      <c r="C87" s="199" t="str">
        <f>Calcul!AV90</f>
        <v>Mardi</v>
      </c>
      <c r="D87" s="93">
        <f>Calcul!G90</f>
        <v>82</v>
      </c>
      <c r="E87" s="213">
        <f>Calcul!$L90</f>
        <v>6.6286163386287011</v>
      </c>
      <c r="F87" s="189" t="str">
        <f>Calcul!$M90</f>
        <v>+</v>
      </c>
      <c r="G87" s="191">
        <f>Calcul!$N90</f>
        <v>0.27619234744286253</v>
      </c>
      <c r="H87" s="183">
        <f>Calcul!$O90</f>
        <v>1.0730733234411789</v>
      </c>
      <c r="I87" s="197" t="str">
        <f>Calcul!AW90</f>
        <v>H</v>
      </c>
      <c r="J87" s="201">
        <f>Calcul!$P90</f>
        <v>0.54426369961787491</v>
      </c>
      <c r="K87" s="183">
        <f>Calcul!$Q90</f>
        <v>45.890934434552292</v>
      </c>
      <c r="L87" s="201">
        <f>IFERROR(Calcul!$Y90,"-")</f>
        <v>0.28819444444444448</v>
      </c>
      <c r="M87" s="201">
        <f>IFERROR(Calcul!$Z90,"-")</f>
        <v>0.80069444444444438</v>
      </c>
      <c r="N87" s="183">
        <f>IFERROR(Calcul!$AA90,"-")</f>
        <v>92.361375713761532</v>
      </c>
      <c r="O87" s="183">
        <f>IFERROR(Calcul!$AB90,"&lt; 0°")</f>
        <v>44.807746028683248</v>
      </c>
      <c r="P87" s="304">
        <f>Calcul!$T90</f>
        <v>0.51257086890309045</v>
      </c>
      <c r="Q87" s="181" t="str">
        <f>IFERROR(Calcul!AY90,Q86)</f>
        <v>+</v>
      </c>
      <c r="R87" s="306">
        <f>IFERROR(Calcul!AZ90,"00:00")</f>
        <v>2.2080082502815568E-3</v>
      </c>
      <c r="S87" s="185">
        <f>Calcul!$AG90</f>
        <v>0.26742358680211226</v>
      </c>
      <c r="T87" s="185">
        <f>Calcul!$AH90</f>
        <v>0.8211038124336375</v>
      </c>
      <c r="U87" s="185">
        <f>Calcul!$AM90</f>
        <v>0.24342942339890863</v>
      </c>
      <c r="V87" s="185">
        <f>Calcul!$AN90</f>
        <v>0.8450979758368411</v>
      </c>
      <c r="W87" s="185">
        <f>Calcul!AS90</f>
        <v>0.21866929401845103</v>
      </c>
      <c r="X87" s="185">
        <f>Calcul!AT90</f>
        <v>0.86985810521729867</v>
      </c>
    </row>
    <row r="88" spans="2:24" ht="13" customHeight="1">
      <c r="B88" s="198">
        <f t="shared" si="1"/>
        <v>44279</v>
      </c>
      <c r="C88" s="199" t="str">
        <f>Calcul!AV91</f>
        <v>Mercredi</v>
      </c>
      <c r="D88" s="93">
        <f>Calcul!G91</f>
        <v>83</v>
      </c>
      <c r="E88" s="213">
        <f>Calcul!$L91</f>
        <v>6.327777454098289</v>
      </c>
      <c r="F88" s="189" t="str">
        <f>Calcul!$M91</f>
        <v>+</v>
      </c>
      <c r="G88" s="191">
        <f>Calcul!$N91</f>
        <v>0.26365739392076204</v>
      </c>
      <c r="H88" s="183">
        <f>Calcul!$O91</f>
        <v>1.4670268297972278</v>
      </c>
      <c r="I88" s="197" t="str">
        <f>Calcul!AW91</f>
        <v>H</v>
      </c>
      <c r="J88" s="201">
        <f>Calcul!$P91</f>
        <v>0.54405478372583993</v>
      </c>
      <c r="K88" s="183">
        <f>Calcul!$Q91</f>
        <v>46.284887940908341</v>
      </c>
      <c r="L88" s="201">
        <f>IFERROR(Calcul!$Y91,"-")</f>
        <v>0.28680555555555554</v>
      </c>
      <c r="M88" s="201">
        <f>IFERROR(Calcul!$Z91,"-")</f>
        <v>0.80138888888888893</v>
      </c>
      <c r="N88" s="183">
        <f>IFERROR(Calcul!$AA91,"-")</f>
        <v>92.920747645200507</v>
      </c>
      <c r="O88" s="183">
        <f>IFERROR(Calcul!$AB91,"&lt; 0°")</f>
        <v>44.798951810536941</v>
      </c>
      <c r="P88" s="304">
        <f>Calcul!$T91</f>
        <v>0.51477759170688409</v>
      </c>
      <c r="Q88" s="181" t="str">
        <f>IFERROR(Calcul!AY91,Q87)</f>
        <v>+</v>
      </c>
      <c r="R88" s="306">
        <f>IFERROR(Calcul!AZ91,"00:00")</f>
        <v>2.2067228037936371E-3</v>
      </c>
      <c r="S88" s="185">
        <f>Calcul!$AG91</f>
        <v>0.26609262453438787</v>
      </c>
      <c r="T88" s="185">
        <f>Calcul!$AH91</f>
        <v>0.82201694291729188</v>
      </c>
      <c r="U88" s="185">
        <f>Calcul!$AM91</f>
        <v>0.24205099681886652</v>
      </c>
      <c r="V88" s="185">
        <f>Calcul!$AN91</f>
        <v>0.84605857063281331</v>
      </c>
      <c r="W88" s="185">
        <f>Calcul!AS91</f>
        <v>0.21720687295024488</v>
      </c>
      <c r="X88" s="185">
        <f>Calcul!AT91</f>
        <v>0.87090269450143498</v>
      </c>
    </row>
    <row r="89" spans="2:24" ht="13" customHeight="1">
      <c r="B89" s="198">
        <f t="shared" si="1"/>
        <v>44280</v>
      </c>
      <c r="C89" s="199" t="str">
        <f>Calcul!AV92</f>
        <v>Jeudi</v>
      </c>
      <c r="D89" s="93">
        <f>Calcul!G92</f>
        <v>84</v>
      </c>
      <c r="E89" s="213">
        <f>Calcul!$L92</f>
        <v>6.0261233064872863</v>
      </c>
      <c r="F89" s="189" t="str">
        <f>Calcul!$M92</f>
        <v>+</v>
      </c>
      <c r="G89" s="191">
        <f>Calcul!$N92</f>
        <v>0.25108847110363691</v>
      </c>
      <c r="H89" s="183">
        <f>Calcul!$O92</f>
        <v>1.8603861442957705</v>
      </c>
      <c r="I89" s="197" t="str">
        <f>Calcul!AW92</f>
        <v>H</v>
      </c>
      <c r="J89" s="201">
        <f>Calcul!$P92</f>
        <v>0.54384530167888778</v>
      </c>
      <c r="K89" s="183">
        <f>Calcul!$Q92</f>
        <v>46.678247255406887</v>
      </c>
      <c r="L89" s="201">
        <f>IFERROR(Calcul!$Y92,"-")</f>
        <v>0.28541666666666665</v>
      </c>
      <c r="M89" s="201">
        <f>IFERROR(Calcul!$Z92,"-")</f>
        <v>0.80208333333333337</v>
      </c>
      <c r="N89" s="183">
        <f>IFERROR(Calcul!$AA92,"-")</f>
        <v>93.479455677733768</v>
      </c>
      <c r="O89" s="183">
        <f>IFERROR(Calcul!$AB92,"&lt; 0°")</f>
        <v>44.787443743093583</v>
      </c>
      <c r="P89" s="304">
        <f>Calcul!$T92</f>
        <v>0.51698278164119349</v>
      </c>
      <c r="Q89" s="181" t="str">
        <f>IFERROR(Calcul!AY92,Q88)</f>
        <v>+</v>
      </c>
      <c r="R89" s="306">
        <f>IFERROR(Calcul!AZ92,"00:00")</f>
        <v>2.2051899343094039E-3</v>
      </c>
      <c r="S89" s="185">
        <f>Calcul!$AG92</f>
        <v>0.26475985271142005</v>
      </c>
      <c r="T89" s="185">
        <f>Calcul!$AH92</f>
        <v>0.82293075064635557</v>
      </c>
      <c r="U89" s="185">
        <f>Calcul!$AM92</f>
        <v>0.24066809611365028</v>
      </c>
      <c r="V89" s="185">
        <f>Calcul!$AN92</f>
        <v>0.84702250724412531</v>
      </c>
      <c r="W89" s="185">
        <f>Calcul!AS92</f>
        <v>0.21573641425098608</v>
      </c>
      <c r="X89" s="185">
        <f>Calcul!AT92</f>
        <v>0.87195418910678946</v>
      </c>
    </row>
    <row r="90" spans="2:24" ht="13" customHeight="1">
      <c r="B90" s="198">
        <f t="shared" si="1"/>
        <v>44281</v>
      </c>
      <c r="C90" s="199" t="str">
        <f>Calcul!AV93</f>
        <v>Vendredi</v>
      </c>
      <c r="D90" s="93">
        <f>Calcul!G93</f>
        <v>85</v>
      </c>
      <c r="E90" s="213">
        <f>Calcul!$L93</f>
        <v>5.7239843861900637</v>
      </c>
      <c r="F90" s="189" t="str">
        <f>Calcul!$M93</f>
        <v>+</v>
      </c>
      <c r="G90" s="191">
        <f>Calcul!$N93</f>
        <v>0.23849934942458598</v>
      </c>
      <c r="H90" s="183">
        <f>Calcul!$O93</f>
        <v>2.2530521604477527</v>
      </c>
      <c r="I90" s="197" t="str">
        <f>Calcul!AW93</f>
        <v>H</v>
      </c>
      <c r="J90" s="201">
        <f>Calcul!$P93</f>
        <v>0.54363548298423703</v>
      </c>
      <c r="K90" s="183">
        <f>Calcul!$Q93</f>
        <v>47.070913271558865</v>
      </c>
      <c r="L90" s="201">
        <f>IFERROR(Calcul!$Y93,"-")</f>
        <v>0.28402777777777777</v>
      </c>
      <c r="M90" s="201">
        <f>IFERROR(Calcul!$Z93,"-")</f>
        <v>0.80347222222222225</v>
      </c>
      <c r="N90" s="183">
        <f>IFERROR(Calcul!$AA93,"-")</f>
        <v>94.037385200149814</v>
      </c>
      <c r="O90" s="183">
        <f>IFERROR(Calcul!$AB93,"&lt; 0°")</f>
        <v>44.773233745395217</v>
      </c>
      <c r="P90" s="304">
        <f>Calcul!$T93</f>
        <v>0.51918618991767007</v>
      </c>
      <c r="Q90" s="181" t="str">
        <f>IFERROR(Calcul!AY93,Q89)</f>
        <v>+</v>
      </c>
      <c r="R90" s="306">
        <f>IFERROR(Calcul!AZ93,"00:00")</f>
        <v>2.2034082764765817E-3</v>
      </c>
      <c r="S90" s="185">
        <f>Calcul!$AG93</f>
        <v>0.2634256243359609</v>
      </c>
      <c r="T90" s="185">
        <f>Calcul!$AH93</f>
        <v>0.823845341632513</v>
      </c>
      <c r="U90" s="185">
        <f>Calcul!$AM93</f>
        <v>0.2392810549212091</v>
      </c>
      <c r="V90" s="185">
        <f>Calcul!$AN93</f>
        <v>0.84798991104726484</v>
      </c>
      <c r="W90" s="185">
        <f>Calcul!AS93</f>
        <v>0.21425819163225213</v>
      </c>
      <c r="X90" s="185">
        <f>Calcul!AT93</f>
        <v>0.87301277433622182</v>
      </c>
    </row>
    <row r="91" spans="2:24" ht="13" customHeight="1">
      <c r="B91" s="198">
        <f t="shared" si="1"/>
        <v>44282</v>
      </c>
      <c r="C91" s="199" t="str">
        <f>Calcul!AV94</f>
        <v>Samedi</v>
      </c>
      <c r="D91" s="93">
        <f>Calcul!G94</f>
        <v>86</v>
      </c>
      <c r="E91" s="213">
        <f>Calcul!$L94</f>
        <v>5.4216899310280313</v>
      </c>
      <c r="F91" s="189" t="str">
        <f>Calcul!$M94</f>
        <v>+</v>
      </c>
      <c r="G91" s="191">
        <f>Calcul!$N94</f>
        <v>0.22590374712616798</v>
      </c>
      <c r="H91" s="183">
        <f>Calcul!$O94</f>
        <v>2.6449261245046234</v>
      </c>
      <c r="I91" s="197" t="str">
        <f>Calcul!AW94</f>
        <v>H</v>
      </c>
      <c r="J91" s="201">
        <f>Calcul!$P94</f>
        <v>0.54342555627926326</v>
      </c>
      <c r="K91" s="183">
        <f>Calcul!$Q94</f>
        <v>47.462787235615735</v>
      </c>
      <c r="L91" s="201">
        <f>IFERROR(Calcul!$Y94,"-")</f>
        <v>0.28263888888888888</v>
      </c>
      <c r="M91" s="201">
        <f>IFERROR(Calcul!$Z94,"-")</f>
        <v>0.8041666666666667</v>
      </c>
      <c r="N91" s="183">
        <f>IFERROR(Calcul!$AA94,"-")</f>
        <v>94.594421765915399</v>
      </c>
      <c r="O91" s="183">
        <f>IFERROR(Calcul!$AB94,"&lt; 0°")</f>
        <v>44.756335455241626</v>
      </c>
      <c r="P91" s="304">
        <f>Calcul!$T94</f>
        <v>0.52138756575734557</v>
      </c>
      <c r="Q91" s="181" t="str">
        <f>IFERROR(Calcul!AY94,Q90)</f>
        <v>+</v>
      </c>
      <c r="R91" s="306">
        <f>IFERROR(Calcul!AZ94,"00:00")</f>
        <v>2.2013758396755012E-3</v>
      </c>
      <c r="S91" s="185">
        <f>Calcul!$AG94</f>
        <v>0.26209029322116151</v>
      </c>
      <c r="T91" s="185">
        <f>Calcul!$AH94</f>
        <v>0.82476081933736511</v>
      </c>
      <c r="U91" s="185">
        <f>Calcul!$AM94</f>
        <v>0.23789020815729953</v>
      </c>
      <c r="V91" s="185">
        <f>Calcul!$AN94</f>
        <v>0.84896090440122707</v>
      </c>
      <c r="W91" s="185">
        <f>Calcul!AS94</f>
        <v>0.21277247900677043</v>
      </c>
      <c r="X91" s="185">
        <f>Calcul!AT94</f>
        <v>0.87407863355175619</v>
      </c>
    </row>
    <row r="92" spans="2:24" ht="13" customHeight="1">
      <c r="B92" s="198">
        <f t="shared" si="1"/>
        <v>44283</v>
      </c>
      <c r="C92" s="199" t="str">
        <f>Calcul!AV95</f>
        <v>Dimanche</v>
      </c>
      <c r="D92" s="93">
        <f>Calcul!G95</f>
        <v>87</v>
      </c>
      <c r="E92" s="213">
        <f>Calcul!$L95</f>
        <v>5.1195677635302665</v>
      </c>
      <c r="F92" s="189" t="str">
        <f>Calcul!$M95</f>
        <v>+</v>
      </c>
      <c r="G92" s="191">
        <f>Calcul!$N95</f>
        <v>0.21331532348042778</v>
      </c>
      <c r="H92" s="183">
        <f>Calcul!$O95</f>
        <v>3.0359096239586854</v>
      </c>
      <c r="I92" s="197" t="str">
        <f>Calcul!AW95</f>
        <v>E</v>
      </c>
      <c r="J92" s="201">
        <f>Calcul!$P95</f>
        <v>0.58488241588516765</v>
      </c>
      <c r="K92" s="183">
        <f>Calcul!$Q95</f>
        <v>47.853770735069801</v>
      </c>
      <c r="L92" s="201">
        <f>IFERROR(Calcul!$Y95,"-")</f>
        <v>0.32291666666666669</v>
      </c>
      <c r="M92" s="201">
        <f>IFERROR(Calcul!$Z95,"-")</f>
        <v>0.84652777777777777</v>
      </c>
      <c r="N92" s="183">
        <f>IFERROR(Calcul!$AA95,"-")</f>
        <v>95.150451031453869</v>
      </c>
      <c r="O92" s="183">
        <f>IFERROR(Calcul!$AB95,"&lt; 0°")</f>
        <v>44.736764231240485</v>
      </c>
      <c r="P92" s="304">
        <f>Calcul!$T95</f>
        <v>0.52358665576912433</v>
      </c>
      <c r="Q92" s="181" t="str">
        <f>IFERROR(Calcul!AY95,Q91)</f>
        <v>+</v>
      </c>
      <c r="R92" s="306">
        <f>IFERROR(Calcul!AZ95,"00:00")</f>
        <v>2.1990900117787593E-3</v>
      </c>
      <c r="S92" s="185">
        <f>Calcul!$AG95</f>
        <v>0.30242088087214963</v>
      </c>
      <c r="T92" s="185">
        <f>Calcul!$AH95</f>
        <v>0.86734395089818561</v>
      </c>
      <c r="U92" s="185">
        <f>Calcul!$AM95</f>
        <v>0.2781625589219246</v>
      </c>
      <c r="V92" s="185">
        <f>Calcul!$AN95</f>
        <v>0.89160227284841076</v>
      </c>
      <c r="W92" s="185">
        <f>Calcul!AS95</f>
        <v>0.2529462173652165</v>
      </c>
      <c r="X92" s="185">
        <f>Calcul!AT95</f>
        <v>0.9168186144051188</v>
      </c>
    </row>
    <row r="93" spans="2:24" ht="13" customHeight="1">
      <c r="B93" s="198">
        <f t="shared" si="1"/>
        <v>44284</v>
      </c>
      <c r="C93" s="199" t="str">
        <f>Calcul!AV96</f>
        <v>Lundi</v>
      </c>
      <c r="D93" s="93">
        <f>Calcul!G96</f>
        <v>88</v>
      </c>
      <c r="E93" s="213">
        <f>Calcul!$L96</f>
        <v>4.8179441247223869</v>
      </c>
      <c r="F93" s="189" t="str">
        <f>Calcul!$M96</f>
        <v>+</v>
      </c>
      <c r="G93" s="191">
        <f>Calcul!$N96</f>
        <v>0.20074767186343279</v>
      </c>
      <c r="H93" s="183">
        <f>Calcul!$O96</f>
        <v>3.4259045762426816</v>
      </c>
      <c r="I93" s="197" t="str">
        <f>Calcul!AW96</f>
        <v>E</v>
      </c>
      <c r="J93" s="201">
        <f>Calcul!$P96</f>
        <v>0.58467295502488448</v>
      </c>
      <c r="K93" s="183">
        <f>Calcul!$Q96</f>
        <v>48.243765687353793</v>
      </c>
      <c r="L93" s="201">
        <f>IFERROR(Calcul!$Y96,"-")</f>
        <v>0.3215277777777778</v>
      </c>
      <c r="M93" s="201">
        <f>IFERROR(Calcul!$Z96,"-")</f>
        <v>0.84722222222222221</v>
      </c>
      <c r="N93" s="183">
        <f>IFERROR(Calcul!$AA96,"-")</f>
        <v>95.705358694795066</v>
      </c>
      <c r="O93" s="183">
        <f>IFERROR(Calcul!$AB96,"&lt; 0°")</f>
        <v>44.714537157427692</v>
      </c>
      <c r="P93" s="304">
        <f>Calcul!$T96</f>
        <v>0.52578320333210782</v>
      </c>
      <c r="Q93" s="181" t="str">
        <f>IFERROR(Calcul!AY96,Q92)</f>
        <v>+</v>
      </c>
      <c r="R93" s="306">
        <f>IFERROR(Calcul!AZ96,"00:00")</f>
        <v>2.1965475629834863E-3</v>
      </c>
      <c r="S93" s="185">
        <f>Calcul!$AG96</f>
        <v>0.30108441003340686</v>
      </c>
      <c r="T93" s="185">
        <f>Calcul!$AH96</f>
        <v>0.86826150001636193</v>
      </c>
      <c r="U93" s="185">
        <f>Calcul!$AM96</f>
        <v>0.27676511207659732</v>
      </c>
      <c r="V93" s="185">
        <f>Calcul!$AN96</f>
        <v>0.89258079797317136</v>
      </c>
      <c r="W93" s="185">
        <f>Calcul!AS96</f>
        <v>0.25144634832746032</v>
      </c>
      <c r="X93" s="185">
        <f>Calcul!AT96</f>
        <v>0.91789956172230835</v>
      </c>
    </row>
    <row r="94" spans="2:24" ht="13" customHeight="1">
      <c r="B94" s="198">
        <f t="shared" si="1"/>
        <v>44285</v>
      </c>
      <c r="C94" s="199" t="str">
        <f>Calcul!AV97</f>
        <v>Mardi</v>
      </c>
      <c r="D94" s="93">
        <f>Calcul!G97</f>
        <v>89</v>
      </c>
      <c r="E94" s="213">
        <f>Calcul!$L97</f>
        <v>4.5171435036016163</v>
      </c>
      <c r="F94" s="189" t="str">
        <f>Calcul!$M97</f>
        <v>+</v>
      </c>
      <c r="G94" s="191">
        <f>Calcul!$N97</f>
        <v>0.18821431265006736</v>
      </c>
      <c r="H94" s="183">
        <f>Calcul!$O97</f>
        <v>3.8148132176946059</v>
      </c>
      <c r="I94" s="197" t="str">
        <f>Calcul!AW97</f>
        <v>E</v>
      </c>
      <c r="J94" s="201">
        <f>Calcul!$P97</f>
        <v>0.58446406570466169</v>
      </c>
      <c r="K94" s="183">
        <f>Calcul!$Q97</f>
        <v>48.63267432880572</v>
      </c>
      <c r="L94" s="201">
        <f>IFERROR(Calcul!$Y97,"-")</f>
        <v>0.32013888888888892</v>
      </c>
      <c r="M94" s="201">
        <f>IFERROR(Calcul!$Z97,"-")</f>
        <v>0.84861111111111109</v>
      </c>
      <c r="N94" s="183">
        <f>IFERROR(Calcul!$AA97,"-")</f>
        <v>96.259030434655116</v>
      </c>
      <c r="O94" s="183">
        <f>IFERROR(Calcul!$AB97,"&lt; 0°")</f>
        <v>44.689673050388926</v>
      </c>
      <c r="P94" s="304">
        <f>Calcul!$T97</f>
        <v>0.52797694798184858</v>
      </c>
      <c r="Q94" s="181" t="str">
        <f>IFERROR(Calcul!AY97,Q93)</f>
        <v>+</v>
      </c>
      <c r="R94" s="306">
        <f>IFERROR(Calcul!AZ97,"00:00")</f>
        <v>2.1937446497407587E-3</v>
      </c>
      <c r="S94" s="185">
        <f>Calcul!$AG97</f>
        <v>0.29974790490135933</v>
      </c>
      <c r="T94" s="185">
        <f>Calcul!$AH97</f>
        <v>0.869180226507964</v>
      </c>
      <c r="U94" s="185">
        <f>Calcul!$AM97</f>
        <v>0.27536487449206432</v>
      </c>
      <c r="V94" s="185">
        <f>Calcul!$AN97</f>
        <v>0.89356325691725891</v>
      </c>
      <c r="W94" s="185">
        <f>Calcul!AS97</f>
        <v>0.24993981436826831</v>
      </c>
      <c r="X94" s="185">
        <f>Calcul!AT97</f>
        <v>0.91898831704105488</v>
      </c>
    </row>
    <row r="95" spans="2:24" ht="13" customHeight="1">
      <c r="B95" s="198">
        <f t="shared" si="1"/>
        <v>44286</v>
      </c>
      <c r="C95" s="199" t="str">
        <f>Calcul!AV98</f>
        <v>Mercredi</v>
      </c>
      <c r="D95" s="93">
        <f>Calcul!G98</f>
        <v>90</v>
      </c>
      <c r="E95" s="213">
        <f>Calcul!$L98</f>
        <v>4.2174884615325183</v>
      </c>
      <c r="F95" s="189" t="str">
        <f>Calcul!$M98</f>
        <v>+</v>
      </c>
      <c r="G95" s="191">
        <f>Calcul!$N98</f>
        <v>0.17572868589718826</v>
      </c>
      <c r="H95" s="183">
        <f>Calcul!$O98</f>
        <v>4.2025380928519445</v>
      </c>
      <c r="I95" s="197" t="str">
        <f>Calcul!AW98</f>
        <v>E</v>
      </c>
      <c r="J95" s="201">
        <f>Calcul!$P98</f>
        <v>0.58425597192544698</v>
      </c>
      <c r="K95" s="183">
        <f>Calcul!$Q98</f>
        <v>49.020399203963059</v>
      </c>
      <c r="L95" s="201">
        <f>IFERROR(Calcul!$Y98,"-")</f>
        <v>0.31944444444444448</v>
      </c>
      <c r="M95" s="201">
        <f>IFERROR(Calcul!$Z98,"-")</f>
        <v>0.84930555555555554</v>
      </c>
      <c r="N95" s="183">
        <f>IFERROR(Calcul!$AA98,"-")</f>
        <v>96.811351850004371</v>
      </c>
      <c r="O95" s="183">
        <f>IFERROR(Calcul!$AB98,"&lt; 0°")</f>
        <v>44.662192468805173</v>
      </c>
      <c r="P95" s="304">
        <f>Calcul!$T98</f>
        <v>0.5301676248006586</v>
      </c>
      <c r="Q95" s="181" t="str">
        <f>IFERROR(Calcul!AY98,Q94)</f>
        <v>+</v>
      </c>
      <c r="R95" s="306">
        <f>IFERROR(Calcul!AZ98,"00:00")</f>
        <v>2.1906768188100223E-3</v>
      </c>
      <c r="S95" s="185">
        <f>Calcul!$AG98</f>
        <v>0.29841172466829347</v>
      </c>
      <c r="T95" s="185">
        <f>Calcul!$AH98</f>
        <v>0.87010021918260039</v>
      </c>
      <c r="U95" s="185">
        <f>Calcul!$AM98</f>
        <v>0.27396218863283128</v>
      </c>
      <c r="V95" s="185">
        <f>Calcul!$AN98</f>
        <v>0.89454975521806268</v>
      </c>
      <c r="W95" s="185">
        <f>Calcul!AS98</f>
        <v>0.24842689238421387</v>
      </c>
      <c r="X95" s="185">
        <f>Calcul!AT98</f>
        <v>0.92008505146668007</v>
      </c>
    </row>
    <row r="96" spans="2:24" ht="13" customHeight="1">
      <c r="B96" s="198">
        <f t="shared" si="1"/>
        <v>44287</v>
      </c>
      <c r="C96" s="199" t="str">
        <f>Calcul!AV99</f>
        <v>Jeudi</v>
      </c>
      <c r="D96" s="93">
        <f>Calcul!G99</f>
        <v>91</v>
      </c>
      <c r="E96" s="213">
        <f>Calcul!$L99</f>
        <v>3.9192994508579195</v>
      </c>
      <c r="F96" s="189" t="str">
        <f>Calcul!$M99</f>
        <v>+</v>
      </c>
      <c r="G96" s="191">
        <f>Calcul!$N99</f>
        <v>0.16330414378574665</v>
      </c>
      <c r="H96" s="183">
        <f>Calcul!$O99</f>
        <v>4.5889820441396116</v>
      </c>
      <c r="I96" s="197" t="str">
        <f>Calcul!AW99</f>
        <v>E</v>
      </c>
      <c r="J96" s="201">
        <f>Calcul!$P99</f>
        <v>0.58404889622358958</v>
      </c>
      <c r="K96" s="183">
        <f>Calcul!$Q99</f>
        <v>49.406843155250726</v>
      </c>
      <c r="L96" s="201">
        <f>IFERROR(Calcul!$Y99,"-")</f>
        <v>0.31805555555555554</v>
      </c>
      <c r="M96" s="201">
        <f>IFERROR(Calcul!$Z99,"-")</f>
        <v>0.85</v>
      </c>
      <c r="N96" s="183">
        <f>IFERROR(Calcul!$AA99,"-")</f>
        <v>97.362208400186304</v>
      </c>
      <c r="O96" s="183">
        <f>IFERROR(Calcul!$AB99,"&lt; 0°")</f>
        <v>44.632117725337494</v>
      </c>
      <c r="P96" s="304">
        <f>Calcul!$T99</f>
        <v>0.53235496381213687</v>
      </c>
      <c r="Q96" s="181" t="str">
        <f>IFERROR(Calcul!AY99,Q95)</f>
        <v>+</v>
      </c>
      <c r="R96" s="306">
        <f>IFERROR(Calcul!AZ99,"00:00")</f>
        <v>2.1873390114782731E-3</v>
      </c>
      <c r="S96" s="185">
        <f>Calcul!$AG99</f>
        <v>0.29707623039705999</v>
      </c>
      <c r="T96" s="185">
        <f>Calcul!$AH99</f>
        <v>0.87102156205011927</v>
      </c>
      <c r="U96" s="185">
        <f>Calcul!$AM99</f>
        <v>0.27255739947820246</v>
      </c>
      <c r="V96" s="185">
        <f>Calcul!$AN99</f>
        <v>0.89554039296897692</v>
      </c>
      <c r="W96" s="185">
        <f>Calcul!AS99</f>
        <v>0.24690786060196532</v>
      </c>
      <c r="X96" s="185">
        <f>Calcul!AT99</f>
        <v>0.92118993184521403</v>
      </c>
    </row>
    <row r="97" spans="2:24" ht="13" customHeight="1">
      <c r="B97" s="198">
        <f t="shared" si="1"/>
        <v>44288</v>
      </c>
      <c r="C97" s="199" t="str">
        <f>Calcul!AV100</f>
        <v>Vendredi</v>
      </c>
      <c r="D97" s="93">
        <f>Calcul!G100</f>
        <v>92</v>
      </c>
      <c r="E97" s="213">
        <f>Calcul!$L100</f>
        <v>3.6228946270842135</v>
      </c>
      <c r="F97" s="189" t="str">
        <f>Calcul!$M100</f>
        <v>+</v>
      </c>
      <c r="G97" s="191">
        <f>Calcul!$N100</f>
        <v>0.15095394279517557</v>
      </c>
      <c r="H97" s="183">
        <f>Calcul!$O100</f>
        <v>4.9740482020156227</v>
      </c>
      <c r="I97" s="197" t="str">
        <f>Calcul!AW100</f>
        <v>E</v>
      </c>
      <c r="J97" s="201">
        <f>Calcul!$P100</f>
        <v>0.58384305954041349</v>
      </c>
      <c r="K97" s="183">
        <f>Calcul!$Q100</f>
        <v>49.791909313126737</v>
      </c>
      <c r="L97" s="201">
        <f>IFERROR(Calcul!$Y100,"-")</f>
        <v>0.31666666666666665</v>
      </c>
      <c r="M97" s="201">
        <f>IFERROR(Calcul!$Z100,"-")</f>
        <v>0.85138888888888886</v>
      </c>
      <c r="N97" s="183">
        <f>IFERROR(Calcul!$AA100,"-")</f>
        <v>97.911485345652835</v>
      </c>
      <c r="O97" s="183">
        <f>IFERROR(Calcul!$AB100,"&lt; 0°")</f>
        <v>44.599472900757874</v>
      </c>
      <c r="P97" s="304">
        <f>Calcul!$T100</f>
        <v>0.53453868938012838</v>
      </c>
      <c r="Q97" s="181" t="str">
        <f>IFERROR(Calcul!AY100,Q96)</f>
        <v>+</v>
      </c>
      <c r="R97" s="306">
        <f>IFERROR(Calcul!AZ100,"00:00")</f>
        <v>2.1837255679915124E-3</v>
      </c>
      <c r="S97" s="185">
        <f>Calcul!$AG100</f>
        <v>0.29574178522605399</v>
      </c>
      <c r="T97" s="185">
        <f>Calcul!$AH100</f>
        <v>0.87194433385477277</v>
      </c>
      <c r="U97" s="185">
        <f>Calcul!$AM100</f>
        <v>0.27115085477957762</v>
      </c>
      <c r="V97" s="185">
        <f>Calcul!$AN100</f>
        <v>0.89653526430124908</v>
      </c>
      <c r="W97" s="185">
        <f>Calcul!AS100</f>
        <v>0.24538299882819892</v>
      </c>
      <c r="X97" s="185">
        <f>Calcul!AT100</f>
        <v>0.92230312025262784</v>
      </c>
    </row>
    <row r="98" spans="2:24" ht="13" customHeight="1">
      <c r="B98" s="198">
        <f t="shared" si="1"/>
        <v>44289</v>
      </c>
      <c r="C98" s="199" t="str">
        <f>Calcul!AV101</f>
        <v>Samedi</v>
      </c>
      <c r="D98" s="93">
        <f>Calcul!G101</f>
        <v>93</v>
      </c>
      <c r="E98" s="213">
        <f>Calcul!$L101</f>
        <v>3.3285896540703321</v>
      </c>
      <c r="F98" s="189" t="str">
        <f>Calcul!$M101</f>
        <v>+</v>
      </c>
      <c r="G98" s="191">
        <f>Calcul!$N101</f>
        <v>0.13869123558626384</v>
      </c>
      <c r="H98" s="183">
        <f>Calcul!$O101</f>
        <v>5.3576399756364852</v>
      </c>
      <c r="I98" s="197" t="str">
        <f>Calcul!AW101</f>
        <v>E</v>
      </c>
      <c r="J98" s="201">
        <f>Calcul!$P101</f>
        <v>0.58363868108693162</v>
      </c>
      <c r="K98" s="183">
        <f>Calcul!$Q101</f>
        <v>50.175501086747602</v>
      </c>
      <c r="L98" s="201">
        <f>IFERROR(Calcul!$Y101,"-")</f>
        <v>0.31527777777777777</v>
      </c>
      <c r="M98" s="201">
        <f>IFERROR(Calcul!$Z101,"-")</f>
        <v>0.8520833333333333</v>
      </c>
      <c r="N98" s="183">
        <f>IFERROR(Calcul!$AA101,"-")</f>
        <v>98.459067689384639</v>
      </c>
      <c r="O98" s="183">
        <f>IFERROR(Calcul!$AB101,"&lt; 0°")</f>
        <v>44.564283860224336</v>
      </c>
      <c r="P98" s="304">
        <f>Calcul!$T101</f>
        <v>0.53671851961236006</v>
      </c>
      <c r="Q98" s="181" t="str">
        <f>IFERROR(Calcul!AY101,Q97)</f>
        <v>+</v>
      </c>
      <c r="R98" s="306">
        <f>IFERROR(Calcul!AZ101,"00:00")</f>
        <v>2.179830232231672E-3</v>
      </c>
      <c r="S98" s="185">
        <f>Calcul!$AG101</f>
        <v>0.29440875457065435</v>
      </c>
      <c r="T98" s="185">
        <f>Calcul!$AH101</f>
        <v>0.87286860760320872</v>
      </c>
      <c r="U98" s="185">
        <f>Calcul!$AM101</f>
        <v>0.2697429053204618</v>
      </c>
      <c r="V98" s="185">
        <f>Calcul!$AN101</f>
        <v>0.89753445685340127</v>
      </c>
      <c r="W98" s="185">
        <f>Calcul!AS101</f>
        <v>0.24385258870815019</v>
      </c>
      <c r="X98" s="185">
        <f>Calcul!AT101</f>
        <v>0.92342477346571294</v>
      </c>
    </row>
    <row r="99" spans="2:24" ht="13" customHeight="1">
      <c r="B99" s="198">
        <f t="shared" si="1"/>
        <v>44290</v>
      </c>
      <c r="C99" s="199" t="str">
        <f>Calcul!AV102</f>
        <v>Dimanche</v>
      </c>
      <c r="D99" s="93">
        <f>Calcul!G102</f>
        <v>94</v>
      </c>
      <c r="E99" s="213">
        <f>Calcul!$L102</f>
        <v>3.036697501720421</v>
      </c>
      <c r="F99" s="189" t="str">
        <f>Calcul!$M102</f>
        <v>+</v>
      </c>
      <c r="G99" s="191">
        <f>Calcul!$N102</f>
        <v>0.1265290625716842</v>
      </c>
      <c r="H99" s="183">
        <f>Calcul!$O102</f>
        <v>5.739661044105909</v>
      </c>
      <c r="I99" s="197" t="str">
        <f>Calcul!AW102</f>
        <v>E</v>
      </c>
      <c r="J99" s="201">
        <f>Calcul!$P102</f>
        <v>0.58343597820335524</v>
      </c>
      <c r="K99" s="183">
        <f>Calcul!$Q102</f>
        <v>50.557522155217022</v>
      </c>
      <c r="L99" s="201">
        <f>IFERROR(Calcul!$Y102,"-")</f>
        <v>0.31388888888888888</v>
      </c>
      <c r="M99" s="201">
        <f>IFERROR(Calcul!$Z102,"-")</f>
        <v>0.85277777777777775</v>
      </c>
      <c r="N99" s="183">
        <f>IFERROR(Calcul!$AA102,"-")</f>
        <v>99.004840119070991</v>
      </c>
      <c r="O99" s="183">
        <f>IFERROR(Calcul!$AB102,"&lt; 0°")</f>
        <v>44.526578271590097</v>
      </c>
      <c r="P99" s="304">
        <f>Calcul!$T102</f>
        <v>0.53889416576907023</v>
      </c>
      <c r="Q99" s="181" t="str">
        <f>IFERROR(Calcul!AY102,Q98)</f>
        <v>+</v>
      </c>
      <c r="R99" s="306">
        <f>IFERROR(Calcul!AZ102,"00:00")</f>
        <v>2.1756461567101759E-3</v>
      </c>
      <c r="S99" s="185">
        <f>Calcul!$AG102</f>
        <v>0.29307750632065083</v>
      </c>
      <c r="T99" s="185">
        <f>Calcul!$AH102</f>
        <v>0.87379445008605972</v>
      </c>
      <c r="U99" s="185">
        <f>Calcul!$AM102</f>
        <v>0.2683339051789993</v>
      </c>
      <c r="V99" s="185">
        <f>Calcul!$AN102</f>
        <v>0.89853805122771113</v>
      </c>
      <c r="W99" s="185">
        <f>Calcul!AS102</f>
        <v>0.2423169139932313</v>
      </c>
      <c r="X99" s="185">
        <f>Calcul!AT102</f>
        <v>0.92455504241347919</v>
      </c>
    </row>
    <row r="100" spans="2:24" ht="13" customHeight="1">
      <c r="B100" s="198">
        <f t="shared" si="1"/>
        <v>44291</v>
      </c>
      <c r="C100" s="199" t="str">
        <f>Calcul!AV103</f>
        <v>Lundi</v>
      </c>
      <c r="D100" s="93">
        <f>Calcul!G103</f>
        <v>95</v>
      </c>
      <c r="E100" s="213">
        <f>Calcul!$L103</f>
        <v>2.747528235757251</v>
      </c>
      <c r="F100" s="189" t="str">
        <f>Calcul!$M103</f>
        <v>+</v>
      </c>
      <c r="G100" s="191">
        <f>Calcul!$N103</f>
        <v>0.11448034315655213</v>
      </c>
      <c r="H100" s="183">
        <f>Calcul!$O103</f>
        <v>6.1200153483679571</v>
      </c>
      <c r="I100" s="197" t="str">
        <f>Calcul!AW103</f>
        <v>E</v>
      </c>
      <c r="J100" s="201">
        <f>Calcul!$P103</f>
        <v>0.58323516621310312</v>
      </c>
      <c r="K100" s="183">
        <f>Calcul!$Q103</f>
        <v>50.937876459479071</v>
      </c>
      <c r="L100" s="201">
        <f>IFERROR(Calcul!$Y103,"-")</f>
        <v>0.3125</v>
      </c>
      <c r="M100" s="201">
        <f>IFERROR(Calcul!$Z103,"-")</f>
        <v>0.8534722222222223</v>
      </c>
      <c r="N100" s="183">
        <f>IFERROR(Calcul!$AA103,"-")</f>
        <v>99.548686950126552</v>
      </c>
      <c r="O100" s="183">
        <f>IFERROR(Calcul!$AB103,"&lt; 0°")</f>
        <v>44.486385625627094</v>
      </c>
      <c r="P100" s="304">
        <f>Calcul!$T103</f>
        <v>0.54106533167699333</v>
      </c>
      <c r="Q100" s="181" t="str">
        <f>IFERROR(Calcul!AY103,Q99)</f>
        <v>+</v>
      </c>
      <c r="R100" s="306">
        <f>IFERROR(Calcul!AZ103,"00:00")</f>
        <v>2.1711659079231005E-3</v>
      </c>
      <c r="S100" s="185">
        <f>Calcul!$AG103</f>
        <v>0.29174841103321841</v>
      </c>
      <c r="T100" s="185">
        <f>Calcul!$AH103</f>
        <v>0.87472192139298766</v>
      </c>
      <c r="U100" s="185">
        <f>Calcul!$AM103</f>
        <v>0.26692421199288746</v>
      </c>
      <c r="V100" s="185">
        <f>Calcul!$AN103</f>
        <v>0.8995461204333185</v>
      </c>
      <c r="W100" s="185">
        <f>Calcul!AS103</f>
        <v>0.24077626081825132</v>
      </c>
      <c r="X100" s="185">
        <f>Calcul!AT103</f>
        <v>0.92569407160795469</v>
      </c>
    </row>
    <row r="101" spans="2:24" ht="13" customHeight="1">
      <c r="B101" s="198">
        <f t="shared" si="1"/>
        <v>44292</v>
      </c>
      <c r="C101" s="199" t="str">
        <f>Calcul!AV104</f>
        <v>Mardi</v>
      </c>
      <c r="D101" s="93">
        <f>Calcul!G104</f>
        <v>96</v>
      </c>
      <c r="E101" s="213">
        <f>Calcul!$L104</f>
        <v>2.4613887992304111</v>
      </c>
      <c r="F101" s="189" t="str">
        <f>Calcul!$M104</f>
        <v>+</v>
      </c>
      <c r="G101" s="191">
        <f>Calcul!$N104</f>
        <v>0.10255786663460047</v>
      </c>
      <c r="H101" s="183">
        <f>Calcul!$O104</f>
        <v>6.498607083806708</v>
      </c>
      <c r="I101" s="197" t="str">
        <f>Calcul!AW104</f>
        <v>E</v>
      </c>
      <c r="J101" s="201">
        <f>Calcul!$P104</f>
        <v>0.58303645827107053</v>
      </c>
      <c r="K101" s="183">
        <f>Calcul!$Q104</f>
        <v>51.316468194917825</v>
      </c>
      <c r="L101" s="201">
        <f>IFERROR(Calcul!$Y104,"-")</f>
        <v>0.31111111111111112</v>
      </c>
      <c r="M101" s="201">
        <f>IFERROR(Calcul!$Z104,"-")</f>
        <v>0.85486111111111107</v>
      </c>
      <c r="N101" s="183">
        <f>IFERROR(Calcul!$AA104,"-")</f>
        <v>100.09049206962982</v>
      </c>
      <c r="O101" s="183">
        <f>IFERROR(Calcul!$AB104,"&lt; 0°")</f>
        <v>44.443737258035043</v>
      </c>
      <c r="P101" s="304">
        <f>Calcul!$T104</f>
        <v>0.54323171314913432</v>
      </c>
      <c r="Q101" s="181" t="str">
        <f>IFERROR(Calcul!AY104,Q100)</f>
        <v>+</v>
      </c>
      <c r="R101" s="306">
        <f>IFERROR(Calcul!AZ104,"00:00")</f>
        <v>2.166381472140988E-3</v>
      </c>
      <c r="S101" s="185">
        <f>Calcul!$AG104</f>
        <v>0.29042184212101024</v>
      </c>
      <c r="T101" s="185">
        <f>Calcul!$AH104</f>
        <v>0.87565107442113066</v>
      </c>
      <c r="U101" s="185">
        <f>Calcul!$AM104</f>
        <v>0.26551418722654918</v>
      </c>
      <c r="V101" s="185">
        <f>Calcul!$AN104</f>
        <v>0.90055872931559178</v>
      </c>
      <c r="W101" s="185">
        <f>Calcul!AS104</f>
        <v>0.23923091798886584</v>
      </c>
      <c r="X101" s="185">
        <f>Calcul!AT104</f>
        <v>0.9268419985532752</v>
      </c>
    </row>
    <row r="102" spans="2:24" ht="13" customHeight="1">
      <c r="B102" s="198">
        <f t="shared" si="1"/>
        <v>44293</v>
      </c>
      <c r="C102" s="199" t="str">
        <f>Calcul!AV105</f>
        <v>Mercredi</v>
      </c>
      <c r="D102" s="93">
        <f>Calcul!G105</f>
        <v>97</v>
      </c>
      <c r="E102" s="213">
        <f>Calcul!$L105</f>
        <v>2.1785827854939113</v>
      </c>
      <c r="F102" s="189" t="str">
        <f>Calcul!$M105</f>
        <v>+</v>
      </c>
      <c r="G102" s="191">
        <f>Calcul!$N105</f>
        <v>9.0774282728912969E-2</v>
      </c>
      <c r="H102" s="183">
        <f>Calcul!$O105</f>
        <v>6.8753406936132073</v>
      </c>
      <c r="I102" s="197" t="str">
        <f>Calcul!AW105</f>
        <v>E</v>
      </c>
      <c r="J102" s="201">
        <f>Calcul!$P105</f>
        <v>0.58284006520597575</v>
      </c>
      <c r="K102" s="183">
        <f>Calcul!$Q105</f>
        <v>51.693201804724325</v>
      </c>
      <c r="L102" s="201">
        <f>IFERROR(Calcul!$Y105,"-")</f>
        <v>0.31041666666666667</v>
      </c>
      <c r="M102" s="201">
        <f>IFERROR(Calcul!$Z105,"-")</f>
        <v>0.85555555555555562</v>
      </c>
      <c r="N102" s="183">
        <f>IFERROR(Calcul!$AA105,"-")</f>
        <v>100.63013888127234</v>
      </c>
      <c r="O102" s="183">
        <f>IFERROR(Calcul!$AB105,"&lt; 0°")</f>
        <v>44.39866637309715</v>
      </c>
      <c r="P102" s="304">
        <f>Calcul!$T105</f>
        <v>0.5453929974108318</v>
      </c>
      <c r="Q102" s="181" t="str">
        <f>IFERROR(Calcul!AY105,Q101)</f>
        <v>+</v>
      </c>
      <c r="R102" s="306">
        <f>IFERROR(Calcul!AZ105,"00:00")</f>
        <v>2.1612842616974826E-3</v>
      </c>
      <c r="S102" s="185">
        <f>Calcul!$AG105</f>
        <v>0.28909817603495858</v>
      </c>
      <c r="T102" s="185">
        <f>Calcul!$AH105</f>
        <v>0.87658195437699293</v>
      </c>
      <c r="U102" s="185">
        <f>Calcul!$AM105</f>
        <v>0.26410419644047312</v>
      </c>
      <c r="V102" s="185">
        <f>Calcul!$AN105</f>
        <v>0.90157593397147828</v>
      </c>
      <c r="W102" s="185">
        <f>Calcul!AS105</f>
        <v>0.23768117727999405</v>
      </c>
      <c r="X102" s="185">
        <f>Calcul!AT105</f>
        <v>0.92799895313195735</v>
      </c>
    </row>
    <row r="103" spans="2:24" ht="13" customHeight="1">
      <c r="B103" s="198">
        <f t="shared" si="1"/>
        <v>44294</v>
      </c>
      <c r="C103" s="199" t="str">
        <f>Calcul!AV106</f>
        <v>Jeudi</v>
      </c>
      <c r="D103" s="93">
        <f>Calcul!G106</f>
        <v>98</v>
      </c>
      <c r="E103" s="213">
        <f>Calcul!$L106</f>
        <v>1.8994102024696815</v>
      </c>
      <c r="F103" s="189" t="str">
        <f>Calcul!$M106</f>
        <v>+</v>
      </c>
      <c r="G103" s="191">
        <f>Calcul!$N106</f>
        <v>7.9142091769570058E-2</v>
      </c>
      <c r="H103" s="183">
        <f>Calcul!$O106</f>
        <v>7.2501208629800926</v>
      </c>
      <c r="I103" s="197" t="str">
        <f>Calcul!AW106</f>
        <v>E</v>
      </c>
      <c r="J103" s="201">
        <f>Calcul!$P106</f>
        <v>0.58264619535665341</v>
      </c>
      <c r="K103" s="183">
        <f>Calcul!$Q106</f>
        <v>52.067981974091204</v>
      </c>
      <c r="L103" s="201">
        <f>IFERROR(Calcul!$Y106,"-")</f>
        <v>0.30902777777777779</v>
      </c>
      <c r="M103" s="201">
        <f>IFERROR(Calcul!$Z106,"-")</f>
        <v>0.85625000000000007</v>
      </c>
      <c r="N103" s="183">
        <f>IFERROR(Calcul!$AA106,"-")</f>
        <v>101.1675102514147</v>
      </c>
      <c r="O103" s="183">
        <f>IFERROR(Calcul!$AB106,"&lt; 0°")</f>
        <v>44.351208068833117</v>
      </c>
      <c r="P103" s="304">
        <f>Calcul!$T106</f>
        <v>0.54754886253268598</v>
      </c>
      <c r="Q103" s="181" t="str">
        <f>IFERROR(Calcul!AY106,Q102)</f>
        <v>+</v>
      </c>
      <c r="R103" s="306">
        <f>IFERROR(Calcul!AZ106,"00:00")</f>
        <v>2.1558651218541725E-3</v>
      </c>
      <c r="S103" s="185">
        <f>Calcul!$AG106</f>
        <v>0.2877777924413904</v>
      </c>
      <c r="T103" s="185">
        <f>Calcul!$AH106</f>
        <v>0.87751459827191625</v>
      </c>
      <c r="U103" s="185">
        <f>Calcul!$AM106</f>
        <v>0.26269460956265711</v>
      </c>
      <c r="V103" s="185">
        <f>Calcul!$AN106</f>
        <v>0.90259778115064959</v>
      </c>
      <c r="W103" s="185">
        <f>Calcul!AS106</f>
        <v>0.23612733374604641</v>
      </c>
      <c r="X103" s="185">
        <f>Calcul!AT106</f>
        <v>0.92916505696726015</v>
      </c>
    </row>
    <row r="104" spans="2:24" ht="13" customHeight="1">
      <c r="B104" s="198">
        <f t="shared" si="1"/>
        <v>44295</v>
      </c>
      <c r="C104" s="199" t="str">
        <f>Calcul!AV107</f>
        <v>Vendredi</v>
      </c>
      <c r="D104" s="93">
        <f>Calcul!G107</f>
        <v>99</v>
      </c>
      <c r="E104" s="213">
        <f>Calcul!$L107</f>
        <v>1.6241672280957369</v>
      </c>
      <c r="F104" s="189" t="str">
        <f>Calcul!$M107</f>
        <v>+</v>
      </c>
      <c r="G104" s="191">
        <f>Calcul!$N107</f>
        <v>6.7673634503989041E-2</v>
      </c>
      <c r="H104" s="183">
        <f>Calcul!$O107</f>
        <v>7.6228525141844479</v>
      </c>
      <c r="I104" s="197" t="str">
        <f>Calcul!AW107</f>
        <v>E</v>
      </c>
      <c r="J104" s="201">
        <f>Calcul!$P107</f>
        <v>0.582455054402227</v>
      </c>
      <c r="K104" s="183">
        <f>Calcul!$Q107</f>
        <v>52.440713625295558</v>
      </c>
      <c r="L104" s="201">
        <f>IFERROR(Calcul!$Y107,"-")</f>
        <v>0.30763888888888891</v>
      </c>
      <c r="M104" s="201">
        <f>IFERROR(Calcul!$Z107,"-")</f>
        <v>0.85763888888888884</v>
      </c>
      <c r="N104" s="183">
        <f>IFERROR(Calcul!$AA107,"-")</f>
        <v>101.70248845635282</v>
      </c>
      <c r="O104" s="183">
        <f>IFERROR(Calcul!$AB107,"&lt; 0°")</f>
        <v>44.301399363489935</v>
      </c>
      <c r="P104" s="304">
        <f>Calcul!$T107</f>
        <v>0.54969897687100977</v>
      </c>
      <c r="Q104" s="181" t="str">
        <f>IFERROR(Calcul!AY107,Q103)</f>
        <v>+</v>
      </c>
      <c r="R104" s="306">
        <f>IFERROR(Calcul!AZ107,"00:00")</f>
        <v>2.1501143383237942E-3</v>
      </c>
      <c r="S104" s="185">
        <f>Calcul!$AG107</f>
        <v>0.28646107439306806</v>
      </c>
      <c r="T104" s="185">
        <f>Calcul!$AH107</f>
        <v>0.87844903441138589</v>
      </c>
      <c r="U104" s="185">
        <f>Calcul!$AM107</f>
        <v>0.26128580116210359</v>
      </c>
      <c r="V104" s="185">
        <f>Calcul!$AN107</f>
        <v>0.90362430764235036</v>
      </c>
      <c r="W104" s="185">
        <f>Calcul!AS107</f>
        <v>0.23456968604391223</v>
      </c>
      <c r="X104" s="185">
        <f>Calcul!AT107</f>
        <v>0.93034042276054174</v>
      </c>
    </row>
    <row r="105" spans="2:24" ht="13" customHeight="1">
      <c r="B105" s="198">
        <f t="shared" si="1"/>
        <v>44296</v>
      </c>
      <c r="C105" s="199" t="str">
        <f>Calcul!AV108</f>
        <v>Samedi</v>
      </c>
      <c r="D105" s="93">
        <f>Calcul!G108</f>
        <v>100</v>
      </c>
      <c r="E105" s="213">
        <f>Calcul!$L108</f>
        <v>1.353145956942357</v>
      </c>
      <c r="F105" s="189" t="str">
        <f>Calcul!$M108</f>
        <v>+</v>
      </c>
      <c r="G105" s="191">
        <f>Calcul!$N108</f>
        <v>5.6381081539264875E-2</v>
      </c>
      <c r="H105" s="183">
        <f>Calcul!$O108</f>
        <v>7.993440802617485</v>
      </c>
      <c r="I105" s="197" t="str">
        <f>Calcul!AW108</f>
        <v>E</v>
      </c>
      <c r="J105" s="201">
        <f>Calcul!$P108</f>
        <v>0.58226684518614824</v>
      </c>
      <c r="K105" s="183">
        <f>Calcul!$Q108</f>
        <v>52.811301913728599</v>
      </c>
      <c r="L105" s="201">
        <f>IFERROR(Calcul!$Y108,"-")</f>
        <v>0.30624999999999997</v>
      </c>
      <c r="M105" s="201">
        <f>IFERROR(Calcul!$Z108,"-")</f>
        <v>0.85833333333333339</v>
      </c>
      <c r="N105" s="183">
        <f>IFERROR(Calcul!$AA108,"-")</f>
        <v>102.2349551309037</v>
      </c>
      <c r="O105" s="183">
        <f>IFERROR(Calcul!$AB108,"&lt; 0°")</f>
        <v>44.249279223199288</v>
      </c>
      <c r="P105" s="304">
        <f>Calcul!$T108</f>
        <v>0.55184299851653917</v>
      </c>
      <c r="Q105" s="181" t="str">
        <f>IFERROR(Calcul!AY108,Q104)</f>
        <v>+</v>
      </c>
      <c r="R105" s="306">
        <f>IFERROR(Calcul!AZ108,"00:00")</f>
        <v>2.1440216455294037E-3</v>
      </c>
      <c r="S105" s="185">
        <f>Calcul!$AG108</f>
        <v>0.28514840849378081</v>
      </c>
      <c r="T105" s="185">
        <f>Calcul!$AH108</f>
        <v>0.87938528187851572</v>
      </c>
      <c r="U105" s="185">
        <f>Calcul!$AM108</f>
        <v>0.25987815072434084</v>
      </c>
      <c r="V105" s="185">
        <f>Calcul!$AN108</f>
        <v>0.90465553964795564</v>
      </c>
      <c r="W105" s="185">
        <f>Calcul!AS108</f>
        <v>0.23300853676977906</v>
      </c>
      <c r="X105" s="185">
        <f>Calcul!AT108</f>
        <v>0.93152515360251742</v>
      </c>
    </row>
    <row r="106" spans="2:24" ht="13" customHeight="1">
      <c r="B106" s="198">
        <f t="shared" si="1"/>
        <v>44297</v>
      </c>
      <c r="C106" s="199" t="str">
        <f>Calcul!AV109</f>
        <v>Dimanche</v>
      </c>
      <c r="D106" s="93">
        <f>Calcul!G109</f>
        <v>101</v>
      </c>
      <c r="E106" s="213">
        <f>Calcul!$L109</f>
        <v>1.0866341380621858</v>
      </c>
      <c r="F106" s="189" t="str">
        <f>Calcul!$M109</f>
        <v>+</v>
      </c>
      <c r="G106" s="191">
        <f>Calcul!$N109</f>
        <v>4.5276422419257743E-2</v>
      </c>
      <c r="H106" s="183">
        <f>Calcul!$O109</f>
        <v>8.3617911138207894</v>
      </c>
      <c r="I106" s="197" t="str">
        <f>Calcul!AW109</f>
        <v>E</v>
      </c>
      <c r="J106" s="201">
        <f>Calcul!$P109</f>
        <v>0.5820817675341482</v>
      </c>
      <c r="K106" s="183">
        <f>Calcul!$Q109</f>
        <v>53.1796522249319</v>
      </c>
      <c r="L106" s="201">
        <f>IFERROR(Calcul!$Y109,"-")</f>
        <v>0.30486111111111108</v>
      </c>
      <c r="M106" s="201">
        <f>IFERROR(Calcul!$Z109,"-")</f>
        <v>0.85902777777777783</v>
      </c>
      <c r="N106" s="183">
        <f>IFERROR(Calcul!$AA109,"-")</f>
        <v>102.76479121842999</v>
      </c>
      <c r="O106" s="183">
        <f>IFERROR(Calcul!$AB109,"&lt; 0°")</f>
        <v>44.194888590618952</v>
      </c>
      <c r="P106" s="304">
        <f>Calcul!$T109</f>
        <v>0.55398057475224072</v>
      </c>
      <c r="Q106" s="181" t="str">
        <f>IFERROR(Calcul!AY109,Q105)</f>
        <v>+</v>
      </c>
      <c r="R106" s="306">
        <f>IFERROR(Calcul!AZ109,"00:00")</f>
        <v>2.1375762357015438E-3</v>
      </c>
      <c r="S106" s="185">
        <f>Calcul!$AG109</f>
        <v>0.28384018505610747</v>
      </c>
      <c r="T106" s="185">
        <f>Calcul!$AH109</f>
        <v>0.88032335001218875</v>
      </c>
      <c r="U106" s="185">
        <f>Calcul!$AM109</f>
        <v>0.2584720429289411</v>
      </c>
      <c r="V106" s="185">
        <f>Calcul!$AN109</f>
        <v>0.90569149213935518</v>
      </c>
      <c r="W106" s="185">
        <f>Calcul!AS109</f>
        <v>0.23144419281095951</v>
      </c>
      <c r="X106" s="185">
        <f>Calcul!AT109</f>
        <v>0.93271934225733677</v>
      </c>
    </row>
    <row r="107" spans="2:24" ht="13" customHeight="1">
      <c r="B107" s="198">
        <f t="shared" si="1"/>
        <v>44298</v>
      </c>
      <c r="C107" s="199" t="str">
        <f>Calcul!AV110</f>
        <v>Lundi</v>
      </c>
      <c r="D107" s="93">
        <f>Calcul!G110</f>
        <v>102</v>
      </c>
      <c r="E107" s="213">
        <f>Calcul!$L110</f>
        <v>0.82491490422470726</v>
      </c>
      <c r="F107" s="189" t="str">
        <f>Calcul!$M110</f>
        <v>+</v>
      </c>
      <c r="G107" s="191">
        <f>Calcul!$N110</f>
        <v>3.4371454342696138E-2</v>
      </c>
      <c r="H107" s="183">
        <f>Calcul!$O110</f>
        <v>8.7278090615866208</v>
      </c>
      <c r="I107" s="197" t="str">
        <f>Calcul!AW110</f>
        <v>E</v>
      </c>
      <c r="J107" s="201">
        <f>Calcul!$P110</f>
        <v>0.58190001806620539</v>
      </c>
      <c r="K107" s="183">
        <f>Calcul!$Q110</f>
        <v>53.545670172697733</v>
      </c>
      <c r="L107" s="201">
        <f>IFERROR(Calcul!$Y110,"-")</f>
        <v>0.30416666666666664</v>
      </c>
      <c r="M107" s="201">
        <f>IFERROR(Calcul!$Z110,"-")</f>
        <v>0.85972222222222217</v>
      </c>
      <c r="N107" s="183">
        <f>IFERROR(Calcul!$AA110,"-")</f>
        <v>103.2918769224284</v>
      </c>
      <c r="O107" s="183">
        <f>IFERROR(Calcul!$AB110,"&lt; 0°")</f>
        <v>44.138270414363518</v>
      </c>
      <c r="P107" s="304">
        <f>Calcul!$T110</f>
        <v>0.55611134152113639</v>
      </c>
      <c r="Q107" s="181" t="str">
        <f>IFERROR(Calcul!AY110,Q106)</f>
        <v>+</v>
      </c>
      <c r="R107" s="306">
        <f>IFERROR(Calcul!AZ110,"00:00")</f>
        <v>2.1307667688956755E-3</v>
      </c>
      <c r="S107" s="185">
        <f>Calcul!$AG110</f>
        <v>0.28253679825197658</v>
      </c>
      <c r="T107" s="185">
        <f>Calcul!$AH110</f>
        <v>0.88126323788043426</v>
      </c>
      <c r="U107" s="185">
        <f>Calcul!$AM110</f>
        <v>0.25706786792902009</v>
      </c>
      <c r="V107" s="185">
        <f>Calcul!$AN110</f>
        <v>0.90673216820339098</v>
      </c>
      <c r="W107" s="185">
        <f>Calcul!AS110</f>
        <v>0.22987696571403093</v>
      </c>
      <c r="X107" s="185">
        <f>Calcul!AT110</f>
        <v>0.93392307041837996</v>
      </c>
    </row>
    <row r="108" spans="2:24" ht="13" customHeight="1">
      <c r="B108" s="198">
        <f t="shared" si="1"/>
        <v>44299</v>
      </c>
      <c r="C108" s="199" t="str">
        <f>Calcul!AV111</f>
        <v>Mardi</v>
      </c>
      <c r="D108" s="93">
        <f>Calcul!G111</f>
        <v>103</v>
      </c>
      <c r="E108" s="213">
        <f>Calcul!$L111</f>
        <v>0.56826649276751873</v>
      </c>
      <c r="F108" s="189" t="str">
        <f>Calcul!$M111</f>
        <v>+</v>
      </c>
      <c r="G108" s="191">
        <f>Calcul!$N111</f>
        <v>2.3677770531979947E-2</v>
      </c>
      <c r="H108" s="183">
        <f>Calcul!$O111</f>
        <v>9.0914004871802785</v>
      </c>
      <c r="I108" s="197" t="str">
        <f>Calcul!AW111</f>
        <v>E</v>
      </c>
      <c r="J108" s="201">
        <f>Calcul!$P111</f>
        <v>0.58172179000269353</v>
      </c>
      <c r="K108" s="183">
        <f>Calcul!$Q111</f>
        <v>53.909261598291394</v>
      </c>
      <c r="L108" s="201">
        <f>IFERROR(Calcul!$Y111,"-")</f>
        <v>0.30277777777777776</v>
      </c>
      <c r="M108" s="201">
        <f>IFERROR(Calcul!$Z111,"-")</f>
        <v>0.86111111111111116</v>
      </c>
      <c r="N108" s="183">
        <f>IFERROR(Calcul!$AA111,"-")</f>
        <v>103.816091659818</v>
      </c>
      <c r="O108" s="183">
        <f>IFERROR(Calcul!$AB111,"&lt; 0°")</f>
        <v>44.07946967901735</v>
      </c>
      <c r="P108" s="304">
        <f>Calcul!$T111</f>
        <v>0.55823492290517762</v>
      </c>
      <c r="Q108" s="181" t="str">
        <f>IFERROR(Calcul!AY111,Q107)</f>
        <v>+</v>
      </c>
      <c r="R108" s="306">
        <f>IFERROR(Calcul!AZ111,"00:00")</f>
        <v>2.1235813840412288E-3</v>
      </c>
      <c r="S108" s="185">
        <f>Calcul!$AG111</f>
        <v>0.28123864625563916</v>
      </c>
      <c r="T108" s="185">
        <f>Calcul!$AH111</f>
        <v>0.88220493374974795</v>
      </c>
      <c r="U108" s="185">
        <f>Calcul!$AM111</f>
        <v>0.25566602163268876</v>
      </c>
      <c r="V108" s="185">
        <f>Calcul!$AN111</f>
        <v>0.90777755837269825</v>
      </c>
      <c r="W108" s="185">
        <f>Calcul!AS111</f>
        <v>0.22830717207070497</v>
      </c>
      <c r="X108" s="185">
        <f>Calcul!AT111</f>
        <v>0.935136407934682</v>
      </c>
    </row>
    <row r="109" spans="2:24" ht="13" customHeight="1">
      <c r="B109" s="198">
        <f t="shared" si="1"/>
        <v>44300</v>
      </c>
      <c r="C109" s="199" t="str">
        <f>Calcul!AV112</f>
        <v>Mercredi</v>
      </c>
      <c r="D109" s="93">
        <f>Calcul!G112</f>
        <v>104</v>
      </c>
      <c r="E109" s="213">
        <f>Calcul!$L112</f>
        <v>0.31696195837907037</v>
      </c>
      <c r="F109" s="189" t="str">
        <f>Calcul!$M112</f>
        <v>+</v>
      </c>
      <c r="G109" s="191">
        <f>Calcul!$N112</f>
        <v>1.3206748265794599E-2</v>
      </c>
      <c r="H109" s="183">
        <f>Calcul!$O112</f>
        <v>9.4524714597407353</v>
      </c>
      <c r="I109" s="197" t="str">
        <f>Calcul!AW112</f>
        <v>E</v>
      </c>
      <c r="J109" s="201">
        <f>Calcul!$P112</f>
        <v>0.5815472729649237</v>
      </c>
      <c r="K109" s="183">
        <f>Calcul!$Q112</f>
        <v>54.270332570851849</v>
      </c>
      <c r="L109" s="201">
        <f>IFERROR(Calcul!$Y112,"-")</f>
        <v>0.30138888888888887</v>
      </c>
      <c r="M109" s="201">
        <f>IFERROR(Calcul!$Z112,"-")</f>
        <v>0.8618055555555556</v>
      </c>
      <c r="N109" s="183">
        <f>IFERROR(Calcul!$AA112,"-")</f>
        <v>104.33731401607196</v>
      </c>
      <c r="O109" s="183">
        <f>IFERROR(Calcul!$AB112,"&lt; 0°")</f>
        <v>44.018533435509525</v>
      </c>
      <c r="P109" s="304">
        <f>Calcul!$T112</f>
        <v>0.5603509306162936</v>
      </c>
      <c r="Q109" s="181" t="str">
        <f>IFERROR(Calcul!AY112,Q108)</f>
        <v>+</v>
      </c>
      <c r="R109" s="306">
        <f>IFERROR(Calcul!AZ112,"00:00")</f>
        <v>2.1160077111159747E-3</v>
      </c>
      <c r="S109" s="185">
        <f>Calcul!$AG112</f>
        <v>0.27994613137866026</v>
      </c>
      <c r="T109" s="185">
        <f>Calcul!$AH112</f>
        <v>0.88314841455118709</v>
      </c>
      <c r="U109" s="185">
        <f>Calcul!$AM112</f>
        <v>0.25426690598642276</v>
      </c>
      <c r="V109" s="185">
        <f>Calcul!$AN112</f>
        <v>0.90882763994342464</v>
      </c>
      <c r="W109" s="185">
        <f>Calcul!AS112</f>
        <v>0.22673513392297204</v>
      </c>
      <c r="X109" s="185">
        <f>Calcul!AT112</f>
        <v>0.93635941200687556</v>
      </c>
    </row>
    <row r="110" spans="2:24" ht="13" customHeight="1">
      <c r="B110" s="198">
        <f t="shared" si="1"/>
        <v>44301</v>
      </c>
      <c r="C110" s="199" t="str">
        <f>Calcul!AV113</f>
        <v>Jeudi</v>
      </c>
      <c r="D110" s="93">
        <f>Calcul!G113</f>
        <v>105</v>
      </c>
      <c r="E110" s="213">
        <f>Calcul!$L113</f>
        <v>7.1268878207034092E-2</v>
      </c>
      <c r="F110" s="189" t="str">
        <f>Calcul!$M113</f>
        <v>+</v>
      </c>
      <c r="G110" s="191">
        <f>Calcul!$N113</f>
        <v>2.9695365919597538E-3</v>
      </c>
      <c r="H110" s="183">
        <f>Calcul!$O113</f>
        <v>9.8109282779156057</v>
      </c>
      <c r="I110" s="197" t="str">
        <f>Calcul!AW113</f>
        <v>E</v>
      </c>
      <c r="J110" s="201">
        <f>Calcul!$P113</f>
        <v>0.58137665277035988</v>
      </c>
      <c r="K110" s="183">
        <f>Calcul!$Q113</f>
        <v>54.628789389026721</v>
      </c>
      <c r="L110" s="201">
        <f>IFERROR(Calcul!$Y113,"-")</f>
        <v>0.3</v>
      </c>
      <c r="M110" s="201">
        <f>IFERROR(Calcul!$Z113,"-")</f>
        <v>0.86249999999999993</v>
      </c>
      <c r="N110" s="183">
        <f>IFERROR(Calcul!$AA113,"-")</f>
        <v>104.85542170234638</v>
      </c>
      <c r="O110" s="183">
        <f>IFERROR(Calcul!$AB113,"&lt; 0°")</f>
        <v>43.955510831617488</v>
      </c>
      <c r="P110" s="304">
        <f>Calcul!$T113</f>
        <v>0.562458963500857</v>
      </c>
      <c r="Q110" s="181" t="str">
        <f>IFERROR(Calcul!AY113,Q109)</f>
        <v>+</v>
      </c>
      <c r="R110" s="306">
        <f>IFERROR(Calcul!AZ113,"00:00")</f>
        <v>2.1080328845634044E-3</v>
      </c>
      <c r="S110" s="185">
        <f>Calcul!$AG113</f>
        <v>0.27865966019651994</v>
      </c>
      <c r="T110" s="185">
        <f>Calcul!$AH113</f>
        <v>0.88409364534419976</v>
      </c>
      <c r="U110" s="185">
        <f>Calcul!$AM113</f>
        <v>0.25287092926028726</v>
      </c>
      <c r="V110" s="185">
        <f>Calcul!$AN113</f>
        <v>0.90988237628043234</v>
      </c>
      <c r="W110" s="185">
        <f>Calcul!AS113</f>
        <v>0.22516117918918507</v>
      </c>
      <c r="X110" s="185">
        <f>Calcul!AT113</f>
        <v>0.93759212635153455</v>
      </c>
    </row>
    <row r="111" spans="2:24" ht="13" customHeight="1">
      <c r="B111" s="198">
        <f t="shared" si="1"/>
        <v>44302</v>
      </c>
      <c r="C111" s="199" t="str">
        <f>Calcul!AV114</f>
        <v>Vendredi</v>
      </c>
      <c r="D111" s="93">
        <f>Calcul!G114</f>
        <v>106</v>
      </c>
      <c r="E111" s="213">
        <f>Calcul!$L114</f>
        <v>-0.1685509502353133</v>
      </c>
      <c r="F111" s="189" t="str">
        <f>Calcul!$M114</f>
        <v>-</v>
      </c>
      <c r="G111" s="191">
        <f>Calcul!$N114</f>
        <v>7.0229562598047206E-3</v>
      </c>
      <c r="H111" s="183">
        <f>Calcul!$O114</f>
        <v>10.166677472785169</v>
      </c>
      <c r="I111" s="197" t="str">
        <f>Calcul!AW114</f>
        <v>E</v>
      </c>
      <c r="J111" s="201">
        <f>Calcul!$P114</f>
        <v>0.58121011122283039</v>
      </c>
      <c r="K111" s="183">
        <f>Calcul!$Q114</f>
        <v>54.984538583896281</v>
      </c>
      <c r="L111" s="201">
        <f>IFERROR(Calcul!$Y114,"-")</f>
        <v>0.2986111111111111</v>
      </c>
      <c r="M111" s="201">
        <f>IFERROR(Calcul!$Z114,"-")</f>
        <v>0.86319444444444438</v>
      </c>
      <c r="N111" s="183">
        <f>IFERROR(Calcul!$AA114,"-")</f>
        <v>105.37029151477009</v>
      </c>
      <c r="O111" s="183">
        <f>IFERROR(Calcul!$AB114,"&lt; 0°")</f>
        <v>43.890453142352001</v>
      </c>
      <c r="P111" s="304">
        <f>Calcul!$T114</f>
        <v>0.56455860705891403</v>
      </c>
      <c r="Q111" s="181" t="str">
        <f>IFERROR(Calcul!AY114,Q110)</f>
        <v>+</v>
      </c>
      <c r="R111" s="306">
        <f>IFERROR(Calcul!AZ114,"00:00")</f>
        <v>2.0996435580570294E-3</v>
      </c>
      <c r="S111" s="185">
        <f>Calcul!$AG114</f>
        <v>0.27737964366638723</v>
      </c>
      <c r="T111" s="185">
        <f>Calcul!$AH114</f>
        <v>0.88504057877927378</v>
      </c>
      <c r="U111" s="185">
        <f>Calcul!$AM114</f>
        <v>0.25147850633492425</v>
      </c>
      <c r="V111" s="185">
        <f>Calcul!$AN114</f>
        <v>0.91094171611073671</v>
      </c>
      <c r="W111" s="185">
        <f>Calcul!AS114</f>
        <v>0.22358564211287515</v>
      </c>
      <c r="X111" s="185">
        <f>Calcul!AT114</f>
        <v>0.93883458033278577</v>
      </c>
    </row>
    <row r="112" spans="2:24" ht="13" customHeight="1">
      <c r="B112" s="198">
        <f t="shared" si="1"/>
        <v>44303</v>
      </c>
      <c r="C112" s="199" t="str">
        <f>Calcul!AV115</f>
        <v>Samedi</v>
      </c>
      <c r="D112" s="93">
        <f>Calcul!G115</f>
        <v>107</v>
      </c>
      <c r="E112" s="213">
        <f>Calcul!$L115</f>
        <v>-0.40224181781644397</v>
      </c>
      <c r="F112" s="189" t="str">
        <f>Calcul!$M115</f>
        <v>-</v>
      </c>
      <c r="G112" s="191">
        <f>Calcul!$N115</f>
        <v>1.6760075742351832E-2</v>
      </c>
      <c r="H112" s="183">
        <f>Calcul!$O115</f>
        <v>10.51962581212881</v>
      </c>
      <c r="I112" s="197" t="str">
        <f>Calcul!AW115</f>
        <v>E</v>
      </c>
      <c r="J112" s="201">
        <f>Calcul!$P115</f>
        <v>0.58104782589812132</v>
      </c>
      <c r="K112" s="183">
        <f>Calcul!$Q115</f>
        <v>55.337486923239922</v>
      </c>
      <c r="L112" s="201">
        <f>IFERROR(Calcul!$Y115,"-")</f>
        <v>0.29791666666666666</v>
      </c>
      <c r="M112" s="201">
        <f>IFERROR(Calcul!$Z115,"-")</f>
        <v>0.86458333333333337</v>
      </c>
      <c r="N112" s="183">
        <f>IFERROR(Calcul!$AA115,"-")</f>
        <v>105.88179929606861</v>
      </c>
      <c r="O112" s="183">
        <f>IFERROR(Calcul!$AB115,"&lt; 0°")</f>
        <v>43.823413799962438</v>
      </c>
      <c r="P112" s="304">
        <f>Calcul!$T115</f>
        <v>0.56664943297964709</v>
      </c>
      <c r="Q112" s="181" t="str">
        <f>IFERROR(Calcul!AY115,Q111)</f>
        <v>+</v>
      </c>
      <c r="R112" s="306">
        <f>IFERROR(Calcul!AZ115,"00:00")</f>
        <v>2.0908259207330637E-3</v>
      </c>
      <c r="S112" s="185">
        <f>Calcul!$AG115</f>
        <v>0.27610649723560871</v>
      </c>
      <c r="T112" s="185">
        <f>Calcul!$AH115</f>
        <v>0.88598915456063387</v>
      </c>
      <c r="U112" s="185">
        <f>Calcul!$AM115</f>
        <v>0.25009005899017167</v>
      </c>
      <c r="V112" s="185">
        <f>Calcul!$AN115</f>
        <v>0.91200559280607096</v>
      </c>
      <c r="W112" s="185">
        <f>Calcul!AS115</f>
        <v>0.22200886373621578</v>
      </c>
      <c r="X112" s="185">
        <f>Calcul!AT115</f>
        <v>0.94008678806002688</v>
      </c>
    </row>
    <row r="113" spans="2:24" ht="13" customHeight="1">
      <c r="B113" s="198">
        <f t="shared" si="1"/>
        <v>44304</v>
      </c>
      <c r="C113" s="199" t="str">
        <f>Calcul!AV116</f>
        <v>Dimanche</v>
      </c>
      <c r="D113" s="93">
        <f>Calcul!G116</f>
        <v>108</v>
      </c>
      <c r="E113" s="213">
        <f>Calcul!$L116</f>
        <v>-0.62955441856697458</v>
      </c>
      <c r="F113" s="189" t="str">
        <f>Calcul!$M116</f>
        <v>-</v>
      </c>
      <c r="G113" s="191">
        <f>Calcul!$N116</f>
        <v>2.6231434106957274E-2</v>
      </c>
      <c r="H113" s="183">
        <f>Calcul!$O116</f>
        <v>10.869680306086321</v>
      </c>
      <c r="I113" s="197" t="str">
        <f>Calcul!AW116</f>
        <v>E</v>
      </c>
      <c r="J113" s="201">
        <f>Calcul!$P116</f>
        <v>0.58088996992537789</v>
      </c>
      <c r="K113" s="183">
        <f>Calcul!$Q116</f>
        <v>55.687541417197437</v>
      </c>
      <c r="L113" s="201">
        <f>IFERROR(Calcul!$Y116,"-")</f>
        <v>0.29652777777777778</v>
      </c>
      <c r="M113" s="201">
        <f>IFERROR(Calcul!$Z116,"-")</f>
        <v>0.8652777777777777</v>
      </c>
      <c r="N113" s="183">
        <f>IFERROR(Calcul!$AA116,"-")</f>
        <v>106.38981989970637</v>
      </c>
      <c r="O113" s="183">
        <f>IFERROR(Calcul!$AB116,"&lt; 0°")</f>
        <v>43.754448423286647</v>
      </c>
      <c r="P113" s="304">
        <f>Calcul!$T116</f>
        <v>0.56873099869465371</v>
      </c>
      <c r="Q113" s="181" t="str">
        <f>IFERROR(Calcul!AY116,Q112)</f>
        <v>+</v>
      </c>
      <c r="R113" s="306">
        <f>IFERROR(Calcul!AZ116,"00:00")</f>
        <v>2.0815657150066169E-3</v>
      </c>
      <c r="S113" s="185">
        <f>Calcul!$AG116</f>
        <v>0.27484064094041449</v>
      </c>
      <c r="T113" s="185">
        <f>Calcul!$AH116</f>
        <v>0.88693929891034129</v>
      </c>
      <c r="U113" s="185">
        <f>Calcul!$AM116</f>
        <v>0.24870601619512023</v>
      </c>
      <c r="V113" s="185">
        <f>Calcul!$AN116</f>
        <v>0.91307392365563567</v>
      </c>
      <c r="W113" s="185">
        <f>Calcul!AS116</f>
        <v>0.22043119240017664</v>
      </c>
      <c r="X113" s="185">
        <f>Calcul!AT116</f>
        <v>0.94134874745057917</v>
      </c>
    </row>
    <row r="114" spans="2:24" ht="13" customHeight="1">
      <c r="B114" s="198">
        <f t="shared" si="1"/>
        <v>44305</v>
      </c>
      <c r="C114" s="199" t="str">
        <f>Calcul!AV117</f>
        <v>Lundi</v>
      </c>
      <c r="D114" s="93">
        <f>Calcul!G117</f>
        <v>109</v>
      </c>
      <c r="E114" s="213">
        <f>Calcul!$L117</f>
        <v>-0.85024616980256518</v>
      </c>
      <c r="F114" s="189" t="str">
        <f>Calcul!$M117</f>
        <v>-</v>
      </c>
      <c r="G114" s="191">
        <f>Calcul!$N117</f>
        <v>3.5426923741773551E-2</v>
      </c>
      <c r="H114" s="183">
        <f>Calcul!$O117</f>
        <v>11.216748214265156</v>
      </c>
      <c r="I114" s="197" t="str">
        <f>Calcul!AW117</f>
        <v>E</v>
      </c>
      <c r="J114" s="201">
        <f>Calcul!$P117</f>
        <v>0.58073671176479758</v>
      </c>
      <c r="K114" s="183">
        <f>Calcul!$Q117</f>
        <v>56.034609325376266</v>
      </c>
      <c r="L114" s="201">
        <f>IFERROR(Calcul!$Y117,"-")</f>
        <v>0.2951388888888889</v>
      </c>
      <c r="M114" s="201">
        <f>IFERROR(Calcul!$Z117,"-")</f>
        <v>0.86597222222222225</v>
      </c>
      <c r="N114" s="183">
        <f>IFERROR(Calcul!$AA117,"-")</f>
        <v>106.89422715674255</v>
      </c>
      <c r="O114" s="183">
        <f>IFERROR(Calcul!$AB117,"&lt; 0°")</f>
        <v>43.683614846155564</v>
      </c>
      <c r="P114" s="304">
        <f>Calcul!$T117</f>
        <v>0.57080284695074857</v>
      </c>
      <c r="Q114" s="181" t="str">
        <f>IFERROR(Calcul!AY117,Q113)</f>
        <v>+</v>
      </c>
      <c r="R114" s="306">
        <f>IFERROR(Calcul!AZ117,"00:00")</f>
        <v>2.0718482560948548E-3</v>
      </c>
      <c r="S114" s="185">
        <f>Calcul!$AG117</f>
        <v>0.27358249949430308</v>
      </c>
      <c r="T114" s="185">
        <f>Calcul!$AH117</f>
        <v>0.88789092403529224</v>
      </c>
      <c r="U114" s="185">
        <f>Calcul!$AM117</f>
        <v>0.2473268143993558</v>
      </c>
      <c r="V114" s="185">
        <f>Calcul!$AN117</f>
        <v>0.91414660913023937</v>
      </c>
      <c r="W114" s="185">
        <f>Calcul!AS117</f>
        <v>0.2188529842735342</v>
      </c>
      <c r="X114" s="185">
        <f>Calcul!AT117</f>
        <v>0.94262043925606109</v>
      </c>
    </row>
    <row r="115" spans="2:24" ht="13" customHeight="1">
      <c r="B115" s="198">
        <f t="shared" si="1"/>
        <v>44306</v>
      </c>
      <c r="C115" s="199" t="str">
        <f>Calcul!AV118</f>
        <v>Mardi</v>
      </c>
      <c r="D115" s="93">
        <f>Calcul!G118</f>
        <v>110</v>
      </c>
      <c r="E115" s="213">
        <f>Calcul!$L118</f>
        <v>-1.0640815368321288</v>
      </c>
      <c r="F115" s="189" t="str">
        <f>Calcul!$M118</f>
        <v>-</v>
      </c>
      <c r="G115" s="191">
        <f>Calcul!$N118</f>
        <v>4.43367307013387E-2</v>
      </c>
      <c r="H115" s="183">
        <f>Calcul!$O118</f>
        <v>11.560737054342358</v>
      </c>
      <c r="I115" s="197" t="str">
        <f>Calcul!AW118</f>
        <v>E</v>
      </c>
      <c r="J115" s="201">
        <f>Calcul!$P118</f>
        <v>0.5805882149821382</v>
      </c>
      <c r="K115" s="183">
        <f>Calcul!$Q118</f>
        <v>56.378598165453468</v>
      </c>
      <c r="L115" s="201">
        <f>IFERROR(Calcul!$Y118,"-")</f>
        <v>0.29444444444444445</v>
      </c>
      <c r="M115" s="201">
        <f>IFERROR(Calcul!$Z118,"-")</f>
        <v>0.86736111111111114</v>
      </c>
      <c r="N115" s="183">
        <f>IFERROR(Calcul!$AA118,"-")</f>
        <v>107.39489384560518</v>
      </c>
      <c r="O115" s="183">
        <f>IFERROR(Calcul!$AB118,"&lt; 0°")</f>
        <v>43.610973144547643</v>
      </c>
      <c r="P115" s="304">
        <f>Calcul!$T118</f>
        <v>0.57286450540411182</v>
      </c>
      <c r="Q115" s="181" t="str">
        <f>IFERROR(Calcul!AY118,Q114)</f>
        <v>+</v>
      </c>
      <c r="R115" s="306">
        <f>IFERROR(Calcul!AZ118,"00:00")</f>
        <v>2.0616584533632576E-3</v>
      </c>
      <c r="S115" s="185">
        <f>Calcul!$AG118</f>
        <v>0.27233250236552325</v>
      </c>
      <c r="T115" s="185">
        <f>Calcul!$AH118</f>
        <v>0.8888439275987533</v>
      </c>
      <c r="U115" s="185">
        <f>Calcul!$AM118</f>
        <v>0.245952897825049</v>
      </c>
      <c r="V115" s="185">
        <f>Calcul!$AN118</f>
        <v>0.91522353213922747</v>
      </c>
      <c r="W115" s="185">
        <f>Calcul!AS118</f>
        <v>0.21727460391303088</v>
      </c>
      <c r="X115" s="185">
        <f>Calcul!AT118</f>
        <v>0.94390182605124562</v>
      </c>
    </row>
    <row r="116" spans="2:24" ht="13" customHeight="1">
      <c r="B116" s="198">
        <f t="shared" si="1"/>
        <v>44307</v>
      </c>
      <c r="C116" s="199" t="str">
        <f>Calcul!AV119</f>
        <v>Mercredi</v>
      </c>
      <c r="D116" s="93">
        <f>Calcul!G119</f>
        <v>111</v>
      </c>
      <c r="E116" s="213">
        <f>Calcul!$L119</f>
        <v>-1.2708323614322872</v>
      </c>
      <c r="F116" s="189" t="str">
        <f>Calcul!$M119</f>
        <v>-</v>
      </c>
      <c r="G116" s="191">
        <f>Calcul!$N119</f>
        <v>5.2951348393011965E-2</v>
      </c>
      <c r="H116" s="183">
        <f>Calcul!$O119</f>
        <v>11.901554612209095</v>
      </c>
      <c r="I116" s="197" t="str">
        <f>Calcul!AW119</f>
        <v>E</v>
      </c>
      <c r="J116" s="201">
        <f>Calcul!$P119</f>
        <v>0.5804446380206103</v>
      </c>
      <c r="K116" s="183">
        <f>Calcul!$Q119</f>
        <v>56.719415723320211</v>
      </c>
      <c r="L116" s="201">
        <f>IFERROR(Calcul!$Y119,"-")</f>
        <v>0.29305555555555557</v>
      </c>
      <c r="M116" s="201">
        <f>IFERROR(Calcul!$Z119,"-")</f>
        <v>0.86805555555555547</v>
      </c>
      <c r="N116" s="183">
        <f>IFERROR(Calcul!$AA119,"-")</f>
        <v>107.89169166500049</v>
      </c>
      <c r="O116" s="183">
        <f>IFERROR(Calcul!$AB119,"&lt; 0°")</f>
        <v>43.536585662173536</v>
      </c>
      <c r="P116" s="304">
        <f>Calcul!$T119</f>
        <v>0.57491548623774225</v>
      </c>
      <c r="Q116" s="181" t="str">
        <f>IFERROR(Calcul!AY119,Q115)</f>
        <v>+</v>
      </c>
      <c r="R116" s="306">
        <f>IFERROR(Calcul!AZ119,"00:00")</f>
        <v>2.0509808336304225E-3</v>
      </c>
      <c r="S116" s="185">
        <f>Calcul!$AG119</f>
        <v>0.27109108384301461</v>
      </c>
      <c r="T116" s="185">
        <f>Calcul!$AH119</f>
        <v>0.88979819219820611</v>
      </c>
      <c r="U116" s="185">
        <f>Calcul!$AM119</f>
        <v>0.24458471875946075</v>
      </c>
      <c r="V116" s="185">
        <f>Calcul!$AN119</f>
        <v>0.91630455728175997</v>
      </c>
      <c r="W116" s="185">
        <f>Calcul!AS119</f>
        <v>0.21569642485709176</v>
      </c>
      <c r="X116" s="185">
        <f>Calcul!AT119</f>
        <v>0.94519285118412888</v>
      </c>
    </row>
    <row r="117" spans="2:24" ht="13" customHeight="1">
      <c r="B117" s="198">
        <f t="shared" si="1"/>
        <v>44308</v>
      </c>
      <c r="C117" s="199" t="str">
        <f>Calcul!AV120</f>
        <v>Jeudi</v>
      </c>
      <c r="D117" s="93">
        <f>Calcul!G120</f>
        <v>112</v>
      </c>
      <c r="E117" s="213">
        <f>Calcul!$L120</f>
        <v>-1.4702781932099915</v>
      </c>
      <c r="F117" s="189" t="str">
        <f>Calcul!$M120</f>
        <v>-</v>
      </c>
      <c r="G117" s="191">
        <f>Calcul!$N120</f>
        <v>6.1261591383749647E-2</v>
      </c>
      <c r="H117" s="183">
        <f>Calcul!$O120</f>
        <v>12.239108953703022</v>
      </c>
      <c r="I117" s="197" t="str">
        <f>Calcul!AW120</f>
        <v>E</v>
      </c>
      <c r="J117" s="201">
        <f>Calcul!$P120</f>
        <v>0.58030613397076469</v>
      </c>
      <c r="K117" s="183">
        <f>Calcul!$Q120</f>
        <v>57.056970064814138</v>
      </c>
      <c r="L117" s="201">
        <f>IFERROR(Calcul!$Y120,"-")</f>
        <v>0.29166666666666669</v>
      </c>
      <c r="M117" s="201">
        <f>IFERROR(Calcul!$Z120,"-")</f>
        <v>0.86875000000000002</v>
      </c>
      <c r="N117" s="183">
        <f>IFERROR(Calcul!$AA120,"-")</f>
        <v>108.38449121018492</v>
      </c>
      <c r="O117" s="183">
        <f>IFERROR(Calcul!$AB120,"&lt; 0°")</f>
        <v>43.460517034157284</v>
      </c>
      <c r="P117" s="304">
        <f>Calcul!$T120</f>
        <v>0.57695528580428546</v>
      </c>
      <c r="Q117" s="181" t="str">
        <f>IFERROR(Calcul!AY120,Q116)</f>
        <v>+</v>
      </c>
      <c r="R117" s="306">
        <f>IFERROR(Calcul!AZ120,"00:00")</f>
        <v>2.03979956654321E-3</v>
      </c>
      <c r="S117" s="185">
        <f>Calcul!$AG120</f>
        <v>0.26985868309010713</v>
      </c>
      <c r="T117" s="185">
        <f>Calcul!$AH120</f>
        <v>0.8907535848514222</v>
      </c>
      <c r="U117" s="185">
        <f>Calcul!$AM120</f>
        <v>0.24322273784732185</v>
      </c>
      <c r="V117" s="185">
        <f>Calcul!$AN120</f>
        <v>0.91738953009420765</v>
      </c>
      <c r="W117" s="185">
        <f>Calcul!AS120</f>
        <v>0.21411883025563017</v>
      </c>
      <c r="X117" s="185">
        <f>Calcul!AT120</f>
        <v>0.94649343768589933</v>
      </c>
    </row>
    <row r="118" spans="2:24" ht="13" customHeight="1">
      <c r="B118" s="198">
        <f t="shared" si="1"/>
        <v>44309</v>
      </c>
      <c r="C118" s="199" t="str">
        <f>Calcul!AV121</f>
        <v>Vendredi</v>
      </c>
      <c r="D118" s="93">
        <f>Calcul!G121</f>
        <v>113</v>
      </c>
      <c r="E118" s="213">
        <f>Calcul!$L121</f>
        <v>-1.6622066229213823</v>
      </c>
      <c r="F118" s="189" t="str">
        <f>Calcul!$M121</f>
        <v>-</v>
      </c>
      <c r="G118" s="191">
        <f>Calcul!$N121</f>
        <v>6.9258609288390935E-2</v>
      </c>
      <c r="H118" s="183">
        <f>Calcul!$O121</f>
        <v>12.57330843797153</v>
      </c>
      <c r="I118" s="197" t="str">
        <f>Calcul!AW121</f>
        <v>E</v>
      </c>
      <c r="J118" s="201">
        <f>Calcul!$P121</f>
        <v>0.58017285033902066</v>
      </c>
      <c r="K118" s="183">
        <f>Calcul!$Q121</f>
        <v>57.391169549082647</v>
      </c>
      <c r="L118" s="201">
        <f>IFERROR(Calcul!$Y121,"-")</f>
        <v>0.29097222222222224</v>
      </c>
      <c r="M118" s="201">
        <f>IFERROR(Calcul!$Z121,"-")</f>
        <v>0.86944444444444446</v>
      </c>
      <c r="N118" s="183">
        <f>IFERROR(Calcul!$AA121,"-")</f>
        <v>108.87316195283728</v>
      </c>
      <c r="O118" s="183">
        <f>IFERROR(Calcul!$AB121,"&lt; 0°")</f>
        <v>43.382834208464935</v>
      </c>
      <c r="P118" s="304">
        <f>Calcul!$T121</f>
        <v>0.57898338429643725</v>
      </c>
      <c r="Q118" s="181" t="str">
        <f>IFERROR(Calcul!AY121,Q117)</f>
        <v>+</v>
      </c>
      <c r="R118" s="306">
        <f>IFERROR(Calcul!AZ121,"00:00")</f>
        <v>2.0280984921517975E-3</v>
      </c>
      <c r="S118" s="185">
        <f>Calcul!$AG121</f>
        <v>0.26863574418522013</v>
      </c>
      <c r="T118" s="185">
        <f>Calcul!$AH121</f>
        <v>0.89170995649282114</v>
      </c>
      <c r="U118" s="185">
        <f>Calcul!$AM121</f>
        <v>0.24186742438241984</v>
      </c>
      <c r="V118" s="185">
        <f>Calcul!$AN121</f>
        <v>0.9184782762956214</v>
      </c>
      <c r="W118" s="185">
        <f>Calcul!AS121</f>
        <v>0.21254221353858047</v>
      </c>
      <c r="X118" s="185">
        <f>Calcul!AT121</f>
        <v>0.94780348713946083</v>
      </c>
    </row>
    <row r="119" spans="2:24" ht="13" customHeight="1">
      <c r="B119" s="198">
        <f t="shared" si="1"/>
        <v>44310</v>
      </c>
      <c r="C119" s="199" t="str">
        <f>Calcul!AV122</f>
        <v>Samedi</v>
      </c>
      <c r="D119" s="93">
        <f>Calcul!G122</f>
        <v>114</v>
      </c>
      <c r="E119" s="213">
        <f>Calcul!$L122</f>
        <v>-1.846413616765477</v>
      </c>
      <c r="F119" s="189" t="str">
        <f>Calcul!$M122</f>
        <v>-</v>
      </c>
      <c r="G119" s="191">
        <f>Calcul!$N122</f>
        <v>7.6933900698561541E-2</v>
      </c>
      <c r="H119" s="183">
        <f>Calcul!$O122</f>
        <v>12.904061732507252</v>
      </c>
      <c r="I119" s="197" t="str">
        <f>Calcul!AW122</f>
        <v>E</v>
      </c>
      <c r="J119" s="201">
        <f>Calcul!$P122</f>
        <v>0.58004492881551784</v>
      </c>
      <c r="K119" s="183">
        <f>Calcul!$Q122</f>
        <v>57.721922843618366</v>
      </c>
      <c r="L119" s="201">
        <f>IFERROR(Calcul!$Y122,"-")</f>
        <v>0.28958333333333336</v>
      </c>
      <c r="M119" s="201">
        <f>IFERROR(Calcul!$Z122,"-")</f>
        <v>0.87083333333333324</v>
      </c>
      <c r="N119" s="183">
        <f>IFERROR(Calcul!$AA122,"-")</f>
        <v>109.35757222478119</v>
      </c>
      <c r="O119" s="183">
        <f>IFERROR(Calcul!$AB122,"&lt; 0°")</f>
        <v>43.303606464718037</v>
      </c>
      <c r="P119" s="304">
        <f>Calcul!$T122</f>
        <v>0.58099924544724579</v>
      </c>
      <c r="Q119" s="181" t="str">
        <f>IFERROR(Calcul!AY122,Q118)</f>
        <v>+</v>
      </c>
      <c r="R119" s="306">
        <f>IFERROR(Calcul!AZ122,"00:00")</f>
        <v>2.01586115080854E-3</v>
      </c>
      <c r="S119" s="185">
        <f>Calcul!$AG122</f>
        <v>0.26742271614871826</v>
      </c>
      <c r="T119" s="185">
        <f>Calcul!$AH122</f>
        <v>0.89266714148231741</v>
      </c>
      <c r="U119" s="185">
        <f>Calcul!$AM122</f>
        <v>0.24051925659757664</v>
      </c>
      <c r="V119" s="185">
        <f>Calcul!$AN122</f>
        <v>0.91957060103345911</v>
      </c>
      <c r="W119" s="185">
        <f>Calcul!AS122</f>
        <v>0.21096697912590542</v>
      </c>
      <c r="X119" s="185">
        <f>Calcul!AT122</f>
        <v>0.94912287850513033</v>
      </c>
    </row>
    <row r="120" spans="2:24" ht="13" customHeight="1">
      <c r="B120" s="198">
        <f t="shared" si="1"/>
        <v>44311</v>
      </c>
      <c r="C120" s="199" t="str">
        <f>Calcul!AV123</f>
        <v>Dimanche</v>
      </c>
      <c r="D120" s="93">
        <f>Calcul!G123</f>
        <v>115</v>
      </c>
      <c r="E120" s="213">
        <f>Calcul!$L123</f>
        <v>-2.0227038506259154</v>
      </c>
      <c r="F120" s="189" t="str">
        <f>Calcul!$M123</f>
        <v>-</v>
      </c>
      <c r="G120" s="191">
        <f>Calcul!$N123</f>
        <v>8.4279327109413146E-2</v>
      </c>
      <c r="H120" s="183">
        <f>Calcul!$O123</f>
        <v>13.231277829892916</v>
      </c>
      <c r="I120" s="197" t="str">
        <f>Calcul!AW123</f>
        <v>E</v>
      </c>
      <c r="J120" s="201">
        <f>Calcul!$P123</f>
        <v>0.57992250504200371</v>
      </c>
      <c r="K120" s="183">
        <f>Calcul!$Q123</f>
        <v>58.049138941004031</v>
      </c>
      <c r="L120" s="201">
        <f>IFERROR(Calcul!$Y123,"-")</f>
        <v>0.28819444444444448</v>
      </c>
      <c r="M120" s="201">
        <f>IFERROR(Calcul!$Z123,"-")</f>
        <v>0.87152777777777779</v>
      </c>
      <c r="N120" s="183">
        <f>IFERROR(Calcul!$AA123,"-")</f>
        <v>109.83758920581509</v>
      </c>
      <c r="O120" s="183">
        <f>IFERROR(Calcul!$AB123,"&lt; 0°")</f>
        <v>43.222905430015444</v>
      </c>
      <c r="P120" s="304">
        <f>Calcul!$T123</f>
        <v>0.58300231626274768</v>
      </c>
      <c r="Q120" s="181" t="str">
        <f>IFERROR(Calcul!AY123,Q119)</f>
        <v>+</v>
      </c>
      <c r="R120" s="306">
        <f>IFERROR(Calcul!AZ123,"00:00")</f>
        <v>2.0030708155018839E-3</v>
      </c>
      <c r="S120" s="185">
        <f>Calcul!$AG123</f>
        <v>0.26622005295502021</v>
      </c>
      <c r="T120" s="185">
        <f>Calcul!$AH123</f>
        <v>0.89362495712898704</v>
      </c>
      <c r="U120" s="185">
        <f>Calcul!$AM123</f>
        <v>0.23917872195204951</v>
      </c>
      <c r="V120" s="185">
        <f>Calcul!$AN123</f>
        <v>0.92066628813195772</v>
      </c>
      <c r="W120" s="185">
        <f>Calcul!AS123</f>
        <v>0.20939354318191947</v>
      </c>
      <c r="X120" s="185">
        <f>Calcul!AT123</f>
        <v>0.95045146690208782</v>
      </c>
    </row>
    <row r="121" spans="2:24" ht="13" customHeight="1">
      <c r="B121" s="198">
        <f t="shared" si="1"/>
        <v>44312</v>
      </c>
      <c r="C121" s="199" t="str">
        <f>Calcul!AV124</f>
        <v>Lundi</v>
      </c>
      <c r="D121" s="93">
        <f>Calcul!G124</f>
        <v>116</v>
      </c>
      <c r="E121" s="213">
        <f>Calcul!$L124</f>
        <v>-2.1908910431950526</v>
      </c>
      <c r="F121" s="189" t="str">
        <f>Calcul!$M124</f>
        <v>-</v>
      </c>
      <c r="G121" s="191">
        <f>Calcul!$N124</f>
        <v>9.1287126799793852E-2</v>
      </c>
      <c r="H121" s="183">
        <f>Calcul!$O124</f>
        <v>13.554866066291826</v>
      </c>
      <c r="I121" s="197" t="str">
        <f>Calcul!AW124</f>
        <v>E</v>
      </c>
      <c r="J121" s="201">
        <f>Calcul!$P124</f>
        <v>0.57980570838049728</v>
      </c>
      <c r="K121" s="183">
        <f>Calcul!$Q124</f>
        <v>58.372727177402936</v>
      </c>
      <c r="L121" s="201">
        <f>IFERROR(Calcul!$Y124,"-")</f>
        <v>0.28750000000000003</v>
      </c>
      <c r="M121" s="201">
        <f>IFERROR(Calcul!$Z124,"-")</f>
        <v>0.87222222222222223</v>
      </c>
      <c r="N121" s="183">
        <f>IFERROR(Calcul!$AA124,"-")</f>
        <v>110.31307891592107</v>
      </c>
      <c r="O121" s="183">
        <f>IFERROR(Calcul!$AB124,"&lt; 0°")</f>
        <v>43.140805091373494</v>
      </c>
      <c r="P121" s="304">
        <f>Calcul!$T124</f>
        <v>0.58499202678949758</v>
      </c>
      <c r="Q121" s="181" t="str">
        <f>IFERROR(Calcul!AY124,Q120)</f>
        <v>+</v>
      </c>
      <c r="R121" s="306">
        <f>IFERROR(Calcul!AZ124,"00:00")</f>
        <v>1.9897105267498993E-3</v>
      </c>
      <c r="S121" s="185">
        <f>Calcul!$AG124</f>
        <v>0.26502821352895506</v>
      </c>
      <c r="T121" s="185">
        <f>Calcul!$AH124</f>
        <v>0.89458320323203955</v>
      </c>
      <c r="U121" s="185">
        <f>Calcul!$AM124</f>
        <v>0.23784631741519635</v>
      </c>
      <c r="V121" s="185">
        <f>Calcul!$AN124</f>
        <v>0.92176509934579809</v>
      </c>
      <c r="W121" s="185">
        <f>Calcul!AS124</f>
        <v>0.20782233441685194</v>
      </c>
      <c r="X121" s="185">
        <f>Calcul!AT124</f>
        <v>0.95178908234414272</v>
      </c>
    </row>
    <row r="122" spans="2:24" ht="13" customHeight="1">
      <c r="B122" s="198">
        <f t="shared" si="1"/>
        <v>44313</v>
      </c>
      <c r="C122" s="199" t="str">
        <f>Calcul!AV125</f>
        <v>Mardi</v>
      </c>
      <c r="D122" s="93">
        <f>Calcul!G125</f>
        <v>117</v>
      </c>
      <c r="E122" s="213">
        <f>Calcul!$L125</f>
        <v>-2.3507982868789474</v>
      </c>
      <c r="F122" s="189" t="str">
        <f>Calcul!$M125</f>
        <v>-</v>
      </c>
      <c r="G122" s="191">
        <f>Calcul!$N125</f>
        <v>9.7949928619956148E-2</v>
      </c>
      <c r="H122" s="183">
        <f>Calcul!$O125</f>
        <v>13.874736141714875</v>
      </c>
      <c r="I122" s="197" t="str">
        <f>Calcul!AW125</f>
        <v>E</v>
      </c>
      <c r="J122" s="201">
        <f>Calcul!$P125</f>
        <v>0.57969466168349459</v>
      </c>
      <c r="K122" s="183">
        <f>Calcul!$Q125</f>
        <v>58.69259725282599</v>
      </c>
      <c r="L122" s="201">
        <f>IFERROR(Calcul!$Y125,"-")</f>
        <v>0.28611111111111115</v>
      </c>
      <c r="M122" s="201">
        <f>IFERROR(Calcul!$Z125,"-")</f>
        <v>0.87291666666666667</v>
      </c>
      <c r="N122" s="183">
        <f>IFERROR(Calcul!$AA125,"-")</f>
        <v>110.78390621212893</v>
      </c>
      <c r="O122" s="183">
        <f>IFERROR(Calcul!$AB125,"&lt; 0°")</f>
        <v>43.057381804382942</v>
      </c>
      <c r="P122" s="304">
        <f>Calcul!$T125</f>
        <v>0.58696778991965115</v>
      </c>
      <c r="Q122" s="181" t="str">
        <f>IFERROR(Calcul!AY125,Q121)</f>
        <v>+</v>
      </c>
      <c r="R122" s="306">
        <f>IFERROR(Calcul!AZ125,"00:00")</f>
        <v>1.9757631301535739E-3</v>
      </c>
      <c r="S122" s="185">
        <f>Calcul!$AG125</f>
        <v>0.26384766172529056</v>
      </c>
      <c r="T122" s="185">
        <f>Calcul!$AH125</f>
        <v>0.89554166164169857</v>
      </c>
      <c r="U122" s="185">
        <f>Calcul!$AM125</f>
        <v>0.23652254974505482</v>
      </c>
      <c r="V122" s="185">
        <f>Calcul!$AN125</f>
        <v>0.92286677362193437</v>
      </c>
      <c r="W122" s="185">
        <f>Calcul!AS125</f>
        <v>0.20625379493864668</v>
      </c>
      <c r="X122" s="185">
        <f>Calcul!AT125</f>
        <v>0.95313552842834248</v>
      </c>
    </row>
    <row r="123" spans="2:24" ht="13" customHeight="1">
      <c r="B123" s="198">
        <f t="shared" si="1"/>
        <v>44314</v>
      </c>
      <c r="C123" s="199" t="str">
        <f>Calcul!AV126</f>
        <v>Mercredi</v>
      </c>
      <c r="D123" s="93">
        <f>Calcul!G126</f>
        <v>118</v>
      </c>
      <c r="E123" s="213">
        <f>Calcul!$L126</f>
        <v>-2.5022583753530716</v>
      </c>
      <c r="F123" s="189" t="str">
        <f>Calcul!$M126</f>
        <v>-</v>
      </c>
      <c r="G123" s="191">
        <f>Calcul!$N126</f>
        <v>0.10426076563971132</v>
      </c>
      <c r="H123" s="183">
        <f>Calcul!$O126</f>
        <v>14.190798142093115</v>
      </c>
      <c r="I123" s="197" t="str">
        <f>Calcul!AW126</f>
        <v>E</v>
      </c>
      <c r="J123" s="201">
        <f>Calcul!$P126</f>
        <v>0.57958948106649866</v>
      </c>
      <c r="K123" s="183">
        <f>Calcul!$Q126</f>
        <v>59.008659253204229</v>
      </c>
      <c r="L123" s="201">
        <f>IFERROR(Calcul!$Y126,"-")</f>
        <v>0.28541666666666665</v>
      </c>
      <c r="M123" s="201">
        <f>IFERROR(Calcul!$Z126,"-")</f>
        <v>0.87430555555555556</v>
      </c>
      <c r="N123" s="183">
        <f>IFERROR(Calcul!$AA126,"-")</f>
        <v>111.24993479032426</v>
      </c>
      <c r="O123" s="183">
        <f>IFERROR(Calcul!$AB126,"&lt; 0°")</f>
        <v>42.972714297668972</v>
      </c>
      <c r="P123" s="304">
        <f>Calcul!$T126</f>
        <v>0.58892900123637293</v>
      </c>
      <c r="Q123" s="181" t="str">
        <f>IFERROR(Calcul!AY126,Q122)</f>
        <v>+</v>
      </c>
      <c r="R123" s="306">
        <f>IFERROR(Calcul!AZ126,"00:00")</f>
        <v>1.9612113167217782E-3</v>
      </c>
      <c r="S123" s="185">
        <f>Calcul!$AG126</f>
        <v>0.2626788662902565</v>
      </c>
      <c r="T123" s="185">
        <f>Calcul!$AH126</f>
        <v>0.89650009584274082</v>
      </c>
      <c r="U123" s="185">
        <f>Calcul!$AM126</f>
        <v>0.23520793576026225</v>
      </c>
      <c r="V123" s="185">
        <f>Calcul!$AN126</f>
        <v>0.92397102637273498</v>
      </c>
      <c r="W123" s="185">
        <f>Calcul!AS126</f>
        <v>0.20468838115803831</v>
      </c>
      <c r="X123" s="185">
        <f>Calcul!AT126</f>
        <v>0.95449058097495898</v>
      </c>
    </row>
    <row r="124" spans="2:24" ht="13" customHeight="1">
      <c r="B124" s="198">
        <f t="shared" si="1"/>
        <v>44315</v>
      </c>
      <c r="C124" s="199" t="str">
        <f>Calcul!AV127</f>
        <v>Jeudi</v>
      </c>
      <c r="D124" s="93">
        <f>Calcul!G127</f>
        <v>119</v>
      </c>
      <c r="E124" s="213">
        <f>Calcul!$L127</f>
        <v>-2.6451141266140379</v>
      </c>
      <c r="F124" s="189" t="str">
        <f>Calcul!$M127</f>
        <v>-</v>
      </c>
      <c r="G124" s="191">
        <f>Calcul!$N127</f>
        <v>0.11021308860891825</v>
      </c>
      <c r="H124" s="183">
        <f>Calcul!$O127</f>
        <v>14.502962563180283</v>
      </c>
      <c r="I124" s="197" t="str">
        <f>Calcul!AW127</f>
        <v>E</v>
      </c>
      <c r="J124" s="201">
        <f>Calcul!$P127</f>
        <v>0.5794902756836785</v>
      </c>
      <c r="K124" s="183">
        <f>Calcul!$Q127</f>
        <v>59.320823674291397</v>
      </c>
      <c r="L124" s="201">
        <f>IFERROR(Calcul!$Y127,"-")</f>
        <v>0.28402777777777777</v>
      </c>
      <c r="M124" s="201">
        <f>IFERROR(Calcul!$Z127,"-")</f>
        <v>0.875</v>
      </c>
      <c r="N124" s="183">
        <f>IFERROR(Calcul!$AA127,"-")</f>
        <v>111.71102719229475</v>
      </c>
      <c r="O124" s="183">
        <f>IFERROR(Calcul!$AB127,"&lt; 0°")</f>
        <v>42.886883672730882</v>
      </c>
      <c r="P124" s="304">
        <f>Calcul!$T127</f>
        <v>0.5908750389024281</v>
      </c>
      <c r="Q124" s="181" t="str">
        <f>IFERROR(Calcul!AY127,Q123)</f>
        <v>+</v>
      </c>
      <c r="R124" s="306">
        <f>IFERROR(Calcul!AZ127,"00:00")</f>
        <v>1.946037666055167E-3</v>
      </c>
      <c r="S124" s="185">
        <f>Calcul!$AG127</f>
        <v>0.26152230080379701</v>
      </c>
      <c r="T124" s="185">
        <f>Calcul!$AH127</f>
        <v>0.89745825056355999</v>
      </c>
      <c r="U124" s="185">
        <f>Calcul!$AM127</f>
        <v>0.2339030026035048</v>
      </c>
      <c r="V124" s="185">
        <f>Calcul!$AN127</f>
        <v>0.92507754876385218</v>
      </c>
      <c r="W124" s="185">
        <f>Calcul!AS127</f>
        <v>0.2031265647499739</v>
      </c>
      <c r="X124" s="185">
        <f>Calcul!AT127</f>
        <v>0.95585398661738319</v>
      </c>
    </row>
    <row r="125" spans="2:24" ht="13" customHeight="1">
      <c r="B125" s="198">
        <f t="shared" si="1"/>
        <v>44316</v>
      </c>
      <c r="C125" s="199" t="str">
        <f>Calcul!AV128</f>
        <v>Vendredi</v>
      </c>
      <c r="D125" s="93">
        <f>Calcul!G128</f>
        <v>120</v>
      </c>
      <c r="E125" s="213">
        <f>Calcul!$L128</f>
        <v>-2.7792187003540452</v>
      </c>
      <c r="F125" s="189" t="str">
        <f>Calcul!$M128</f>
        <v>-</v>
      </c>
      <c r="G125" s="191">
        <f>Calcul!$N128</f>
        <v>0.11580077918141855</v>
      </c>
      <c r="H125" s="183">
        <f>Calcul!$O128</f>
        <v>14.811140336305861</v>
      </c>
      <c r="I125" s="197" t="str">
        <f>Calcul!AW128</f>
        <v>E</v>
      </c>
      <c r="J125" s="201">
        <f>Calcul!$P128</f>
        <v>0.57939714750747029</v>
      </c>
      <c r="K125" s="183">
        <f>Calcul!$Q128</f>
        <v>59.629001447416975</v>
      </c>
      <c r="L125" s="201">
        <f>IFERROR(Calcul!$Y128,"-")</f>
        <v>0.28333333333333333</v>
      </c>
      <c r="M125" s="201">
        <f>IFERROR(Calcul!$Z128,"-")</f>
        <v>0.87569444444444444</v>
      </c>
      <c r="N125" s="183">
        <f>IFERROR(Calcul!$AA128,"-")</f>
        <v>112.16704481831651</v>
      </c>
      <c r="O125" s="183">
        <f>IFERROR(Calcul!$AB128,"&lt; 0°")</f>
        <v>42.799973398729314</v>
      </c>
      <c r="P125" s="304">
        <f>Calcul!$T128</f>
        <v>0.59280526359490449</v>
      </c>
      <c r="Q125" s="181" t="str">
        <f>IFERROR(Calcul!AY128,Q124)</f>
        <v>+</v>
      </c>
      <c r="R125" s="306">
        <f>IFERROR(Calcul!AZ128,"00:00")</f>
        <v>1.9302246924763899E-3</v>
      </c>
      <c r="S125" s="185">
        <f>Calcul!$AG128</f>
        <v>0.26037844360119039</v>
      </c>
      <c r="T125" s="185">
        <f>Calcul!$AH128</f>
        <v>0.89841585141375002</v>
      </c>
      <c r="U125" s="185">
        <f>Calcul!$AM128</f>
        <v>0.2326082879944246</v>
      </c>
      <c r="V125" s="185">
        <f>Calcul!$AN128</f>
        <v>0.92618600702051579</v>
      </c>
      <c r="W125" s="185">
        <f>Calcul!AS128</f>
        <v>0.20156883367444203</v>
      </c>
      <c r="X125" s="185">
        <f>Calcul!AT128</f>
        <v>0.95722546134049835</v>
      </c>
    </row>
    <row r="126" spans="2:24" ht="13" customHeight="1">
      <c r="B126" s="198">
        <f t="shared" si="1"/>
        <v>44317</v>
      </c>
      <c r="C126" s="199" t="str">
        <f>Calcul!AV129</f>
        <v>Samedi</v>
      </c>
      <c r="D126" s="93">
        <f>Calcul!G129</f>
        <v>121</v>
      </c>
      <c r="E126" s="213">
        <f>Calcul!$L129</f>
        <v>-2.9044359084715712</v>
      </c>
      <c r="F126" s="189" t="str">
        <f>Calcul!$M129</f>
        <v>-</v>
      </c>
      <c r="G126" s="191">
        <f>Calcul!$N129</f>
        <v>0.12101816285298213</v>
      </c>
      <c r="H126" s="183">
        <f>Calcul!$O129</f>
        <v>15.115242855994778</v>
      </c>
      <c r="I126" s="197" t="str">
        <f>Calcul!AW129</f>
        <v>E</v>
      </c>
      <c r="J126" s="201">
        <f>Calcul!$P129</f>
        <v>0.57931019111294413</v>
      </c>
      <c r="K126" s="183">
        <f>Calcul!$Q129</f>
        <v>59.933103967105893</v>
      </c>
      <c r="L126" s="201">
        <f>IFERROR(Calcul!$Y129,"-")</f>
        <v>0.28194444444444444</v>
      </c>
      <c r="M126" s="201">
        <f>IFERROR(Calcul!$Z129,"-")</f>
        <v>0.87638888888888899</v>
      </c>
      <c r="N126" s="183">
        <f>IFERROR(Calcul!$AA129,"-")</f>
        <v>112.61784794558795</v>
      </c>
      <c r="O126" s="183">
        <f>IFERROR(Calcul!$AB129,"&lt; 0°")</f>
        <v>42.712069301781597</v>
      </c>
      <c r="P126" s="304">
        <f>Calcul!$T129</f>
        <v>0.59471901848908437</v>
      </c>
      <c r="Q126" s="181" t="str">
        <f>IFERROR(Calcul!AY129,Q125)</f>
        <v>+</v>
      </c>
      <c r="R126" s="306">
        <f>IFERROR(Calcul!AZ129,"00:00")</f>
        <v>1.9137548941798865E-3</v>
      </c>
      <c r="S126" s="185">
        <f>Calcul!$AG129</f>
        <v>0.25924777767257806</v>
      </c>
      <c r="T126" s="185">
        <f>Calcul!$AH129</f>
        <v>0.89937260455331025</v>
      </c>
      <c r="U126" s="185">
        <f>Calcul!$AM129</f>
        <v>0.2313243404696351</v>
      </c>
      <c r="V126" s="185">
        <f>Calcul!$AN129</f>
        <v>0.92729604175625324</v>
      </c>
      <c r="W126" s="185">
        <f>Calcul!AS129</f>
        <v>0.20001569325973043</v>
      </c>
      <c r="X126" s="185">
        <f>Calcul!AT129</f>
        <v>0.9586046889661578</v>
      </c>
    </row>
    <row r="127" spans="2:24" ht="13" customHeight="1">
      <c r="B127" s="198">
        <f t="shared" si="1"/>
        <v>44318</v>
      </c>
      <c r="C127" s="199" t="str">
        <f>Calcul!AV130</f>
        <v>Dimanche</v>
      </c>
      <c r="D127" s="93">
        <f>Calcul!G130</f>
        <v>122</v>
      </c>
      <c r="E127" s="213">
        <f>Calcul!$L130</f>
        <v>-3.0206405175240567</v>
      </c>
      <c r="F127" s="189" t="str">
        <f>Calcul!$M130</f>
        <v>-</v>
      </c>
      <c r="G127" s="191">
        <f>Calcul!$N130</f>
        <v>0.12586002156350237</v>
      </c>
      <c r="H127" s="183">
        <f>Calcul!$O130</f>
        <v>15.41518200946515</v>
      </c>
      <c r="I127" s="197" t="str">
        <f>Calcul!AW130</f>
        <v>E</v>
      </c>
      <c r="J127" s="201">
        <f>Calcul!$P130</f>
        <v>0.57922949346776875</v>
      </c>
      <c r="K127" s="183">
        <f>Calcul!$Q130</f>
        <v>60.233043120576262</v>
      </c>
      <c r="L127" s="201">
        <f>IFERROR(Calcul!$Y130,"-")</f>
        <v>0.28125</v>
      </c>
      <c r="M127" s="201">
        <f>IFERROR(Calcul!$Z130,"-")</f>
        <v>0.87777777777777777</v>
      </c>
      <c r="N127" s="183">
        <f>IFERROR(Calcul!$AA130,"-")</f>
        <v>113.06329575282255</v>
      </c>
      <c r="O127" s="183">
        <f>IFERROR(Calcul!$AB130,"&lt; 0°")</f>
        <v>42.623259548321101</v>
      </c>
      <c r="P127" s="304">
        <f>Calcul!$T130</f>
        <v>0.5966156292945396</v>
      </c>
      <c r="Q127" s="181" t="str">
        <f>IFERROR(Calcul!AY130,Q126)</f>
        <v>+</v>
      </c>
      <c r="R127" s="306">
        <f>IFERROR(Calcul!AZ130,"00:00")</f>
        <v>1.8966108054552233E-3</v>
      </c>
      <c r="S127" s="185">
        <f>Calcul!$AG130</f>
        <v>0.25813079053885152</v>
      </c>
      <c r="T127" s="185">
        <f>Calcul!$AH130</f>
        <v>0.90032819639668604</v>
      </c>
      <c r="U127" s="185">
        <f>Calcul!$AM130</f>
        <v>0.23005171960719215</v>
      </c>
      <c r="V127" s="185">
        <f>Calcul!$AN130</f>
        <v>0.92840726732834533</v>
      </c>
      <c r="W127" s="185">
        <f>Calcul!AS130</f>
        <v>0.19846766735104268</v>
      </c>
      <c r="X127" s="185">
        <f>Calcul!AT130</f>
        <v>0.95999131958449491</v>
      </c>
    </row>
    <row r="128" spans="2:24" ht="13" customHeight="1">
      <c r="B128" s="198">
        <f t="shared" si="1"/>
        <v>44319</v>
      </c>
      <c r="C128" s="199" t="str">
        <f>Calcul!AV131</f>
        <v>Lundi</v>
      </c>
      <c r="D128" s="93">
        <f>Calcul!G131</f>
        <v>123</v>
      </c>
      <c r="E128" s="213">
        <f>Calcul!$L131</f>
        <v>-3.1277185419263471</v>
      </c>
      <c r="F128" s="189" t="str">
        <f>Calcul!$M131</f>
        <v>-</v>
      </c>
      <c r="G128" s="191">
        <f>Calcul!$N131</f>
        <v>0.13032160591359779</v>
      </c>
      <c r="H128" s="183">
        <f>Calcul!$O131</f>
        <v>15.710870208010682</v>
      </c>
      <c r="I128" s="197" t="str">
        <f>Calcul!AW131</f>
        <v>E</v>
      </c>
      <c r="J128" s="201">
        <f>Calcul!$P131</f>
        <v>0.57915513372860061</v>
      </c>
      <c r="K128" s="183">
        <f>Calcul!$Q131</f>
        <v>60.528731319121796</v>
      </c>
      <c r="L128" s="201">
        <f>IFERROR(Calcul!$Y131,"-")</f>
        <v>0.27986111111111112</v>
      </c>
      <c r="M128" s="201">
        <f>IFERROR(Calcul!$Z131,"-")</f>
        <v>0.87847222222222221</v>
      </c>
      <c r="N128" s="183">
        <f>IFERROR(Calcul!$AA131,"-")</f>
        <v>113.50324635131444</v>
      </c>
      <c r="O128" s="183">
        <f>IFERROR(Calcul!$AB131,"&lt; 0°")</f>
        <v>42.533634622072874</v>
      </c>
      <c r="P128" s="304">
        <f>Calcul!$T131</f>
        <v>0.59849440434656997</v>
      </c>
      <c r="Q128" s="181" t="str">
        <f>IFERROR(Calcul!AY131,Q127)</f>
        <v>+</v>
      </c>
      <c r="R128" s="306">
        <f>IFERROR(Calcul!AZ131,"00:00")</f>
        <v>1.8787750520303792E-3</v>
      </c>
      <c r="S128" s="185">
        <f>Calcul!$AG131</f>
        <v>0.2570279741022507</v>
      </c>
      <c r="T128" s="185">
        <f>Calcul!$AH131</f>
        <v>0.90128229335495036</v>
      </c>
      <c r="U128" s="185">
        <f>Calcul!$AM131</f>
        <v>0.22879099623255361</v>
      </c>
      <c r="V128" s="185">
        <f>Calcul!$AN131</f>
        <v>0.9295192712246475</v>
      </c>
      <c r="W128" s="185">
        <f>Calcul!AS131</f>
        <v>0.19692529952726537</v>
      </c>
      <c r="X128" s="185">
        <f>Calcul!AT131</f>
        <v>0.96138496792993566</v>
      </c>
    </row>
    <row r="129" spans="2:24" ht="13" customHeight="1">
      <c r="B129" s="198">
        <f t="shared" si="1"/>
        <v>44320</v>
      </c>
      <c r="C129" s="199" t="str">
        <f>Calcul!AV132</f>
        <v>Mardi</v>
      </c>
      <c r="D129" s="93">
        <f>Calcul!G132</f>
        <v>124</v>
      </c>
      <c r="E129" s="213">
        <f>Calcul!$L132</f>
        <v>-3.2255675267017612</v>
      </c>
      <c r="F129" s="189" t="str">
        <f>Calcul!$M132</f>
        <v>-</v>
      </c>
      <c r="G129" s="191">
        <f>Calcul!$N132</f>
        <v>0.13439864694590672</v>
      </c>
      <c r="H129" s="183">
        <f>Calcul!$O132</f>
        <v>16.002220420268468</v>
      </c>
      <c r="I129" s="197" t="str">
        <f>Calcul!AW132</f>
        <v>E</v>
      </c>
      <c r="J129" s="201">
        <f>Calcul!$P132</f>
        <v>0.57908718304472873</v>
      </c>
      <c r="K129" s="183">
        <f>Calcul!$Q132</f>
        <v>60.820081531379586</v>
      </c>
      <c r="L129" s="201">
        <f>IFERROR(Calcul!$Y132,"-")</f>
        <v>0.27916666666666667</v>
      </c>
      <c r="M129" s="201">
        <f>IFERROR(Calcul!$Z132,"-")</f>
        <v>0.87916666666666676</v>
      </c>
      <c r="N129" s="183">
        <f>IFERROR(Calcul!$AA132,"-")</f>
        <v>113.93755682279112</v>
      </c>
      <c r="O129" s="183">
        <f>IFERROR(Calcul!$AB132,"&lt; 0°")</f>
        <v>42.443287294198257</v>
      </c>
      <c r="P129" s="304">
        <f>Calcul!$T132</f>
        <v>0.60035463475612583</v>
      </c>
      <c r="Q129" s="181" t="str">
        <f>IFERROR(Calcul!AY132,Q128)</f>
        <v>+</v>
      </c>
      <c r="R129" s="306">
        <f>IFERROR(Calcul!AZ132,"00:00")</f>
        <v>1.8602304095558519E-3</v>
      </c>
      <c r="S129" s="185">
        <f>Calcul!$AG132</f>
        <v>0.25593982446994279</v>
      </c>
      <c r="T129" s="185">
        <f>Calcul!$AH132</f>
        <v>0.90223454161951466</v>
      </c>
      <c r="U129" s="185">
        <f>Calcul!$AM132</f>
        <v>0.22754275260272058</v>
      </c>
      <c r="V129" s="185">
        <f>Calcul!$AN132</f>
        <v>0.93063161348673695</v>
      </c>
      <c r="W129" s="185">
        <f>Calcul!AS132</f>
        <v>0.19538915438846413</v>
      </c>
      <c r="X129" s="185">
        <f>Calcul!AT132</f>
        <v>0.96278521170099329</v>
      </c>
    </row>
    <row r="130" spans="2:24" ht="13" customHeight="1">
      <c r="B130" s="198">
        <f t="shared" si="1"/>
        <v>44321</v>
      </c>
      <c r="C130" s="199" t="str">
        <f>Calcul!AV133</f>
        <v>Mercredi</v>
      </c>
      <c r="D130" s="93">
        <f>Calcul!G133</f>
        <v>125</v>
      </c>
      <c r="E130" s="213">
        <f>Calcul!$L133</f>
        <v>-3.314096818601703</v>
      </c>
      <c r="F130" s="189" t="str">
        <f>Calcul!$M133</f>
        <v>-</v>
      </c>
      <c r="G130" s="191">
        <f>Calcul!$N133</f>
        <v>0.13808736744173764</v>
      </c>
      <c r="H130" s="183">
        <f>Calcul!$O133</f>
        <v>16.289146207368024</v>
      </c>
      <c r="I130" s="197" t="str">
        <f>Calcul!AW133</f>
        <v>E</v>
      </c>
      <c r="J130" s="201">
        <f>Calcul!$P133</f>
        <v>0.57902570436979828</v>
      </c>
      <c r="K130" s="183">
        <f>Calcul!$Q133</f>
        <v>61.107007318479134</v>
      </c>
      <c r="L130" s="201">
        <f>IFERROR(Calcul!$Y133,"-")</f>
        <v>0.27777777777777779</v>
      </c>
      <c r="M130" s="201">
        <f>IFERROR(Calcul!$Z133,"-")</f>
        <v>0.87986111111111109</v>
      </c>
      <c r="N130" s="183">
        <f>IFERROR(Calcul!$AA133,"-")</f>
        <v>114.36608326436645</v>
      </c>
      <c r="O130" s="183">
        <f>IFERROR(Calcul!$AB133,"&lt; 0°")</f>
        <v>42.352312586162675</v>
      </c>
      <c r="P130" s="304">
        <f>Calcul!$T133</f>
        <v>0.60219559462135908</v>
      </c>
      <c r="Q130" s="181" t="str">
        <f>IFERROR(Calcul!AY133,Q129)</f>
        <v>+</v>
      </c>
      <c r="R130" s="306">
        <f>IFERROR(Calcul!AZ133,"00:00")</f>
        <v>1.8409598652332493E-3</v>
      </c>
      <c r="S130" s="185">
        <f>Calcul!$AG133</f>
        <v>0.25486684174876367</v>
      </c>
      <c r="T130" s="185">
        <f>Calcul!$AH133</f>
        <v>0.9031845669908326</v>
      </c>
      <c r="U130" s="185">
        <f>Calcul!$AM133</f>
        <v>0.22630758256489913</v>
      </c>
      <c r="V130" s="185">
        <f>Calcul!$AN133</f>
        <v>0.9317438261746972</v>
      </c>
      <c r="W130" s="185">
        <f>Calcul!AS133</f>
        <v>0.19385981891639756</v>
      </c>
      <c r="X130" s="185">
        <f>Calcul!AT133</f>
        <v>0.96419158982319886</v>
      </c>
    </row>
    <row r="131" spans="2:24" ht="13" customHeight="1">
      <c r="B131" s="198">
        <f t="shared" si="1"/>
        <v>44322</v>
      </c>
      <c r="C131" s="199" t="str">
        <f>Calcul!AV134</f>
        <v>Jeudi</v>
      </c>
      <c r="D131" s="93">
        <f>Calcul!G134</f>
        <v>126</v>
      </c>
      <c r="E131" s="213">
        <f>Calcul!$L134</f>
        <v>-3.393227824423783</v>
      </c>
      <c r="F131" s="189" t="str">
        <f>Calcul!$M134</f>
        <v>-</v>
      </c>
      <c r="G131" s="191">
        <f>Calcul!$N134</f>
        <v>0.14138449268432429</v>
      </c>
      <c r="H131" s="183">
        <f>Calcul!$O134</f>
        <v>16.571561759950658</v>
      </c>
      <c r="I131" s="197" t="str">
        <f>Calcul!AW134</f>
        <v>E</v>
      </c>
      <c r="J131" s="201">
        <f>Calcul!$P134</f>
        <v>0.57897075228242179</v>
      </c>
      <c r="K131" s="183">
        <f>Calcul!$Q134</f>
        <v>61.389422871061768</v>
      </c>
      <c r="L131" s="201">
        <f>IFERROR(Calcul!$Y134,"-")</f>
        <v>0.27708333333333335</v>
      </c>
      <c r="M131" s="201">
        <f>IFERROR(Calcul!$Z134,"-")</f>
        <v>0.88124999999999998</v>
      </c>
      <c r="N131" s="183">
        <f>IFERROR(Calcul!$AA134,"-")</f>
        <v>114.78868084090291</v>
      </c>
      <c r="O131" s="183">
        <f>IFERROR(Calcul!$AB134,"&lt; 0°")</f>
        <v>42.260807724886448</v>
      </c>
      <c r="P131" s="304">
        <f>Calcul!$T134</f>
        <v>0.60401654130392746</v>
      </c>
      <c r="Q131" s="181" t="str">
        <f>IFERROR(Calcul!AY134,Q130)</f>
        <v>+</v>
      </c>
      <c r="R131" s="306">
        <f>IFERROR(Calcul!AZ134,"00:00")</f>
        <v>1.8209466825683807E-3</v>
      </c>
      <c r="S131" s="185">
        <f>Calcul!$AG134</f>
        <v>0.25380952980923671</v>
      </c>
      <c r="T131" s="185">
        <f>Calcul!$AH134</f>
        <v>0.9041319747556068</v>
      </c>
      <c r="U131" s="185">
        <f>Calcul!$AM134</f>
        <v>0.22508609168565705</v>
      </c>
      <c r="V131" s="185">
        <f>Calcul!$AN134</f>
        <v>0.9328554128791865</v>
      </c>
      <c r="W131" s="185">
        <f>Calcul!AS134</f>
        <v>0.19233790390994901</v>
      </c>
      <c r="X131" s="185">
        <f>Calcul!AT134</f>
        <v>0.96560360065489448</v>
      </c>
    </row>
    <row r="132" spans="2:24" ht="13" customHeight="1">
      <c r="B132" s="198">
        <f t="shared" si="1"/>
        <v>44323</v>
      </c>
      <c r="C132" s="199" t="str">
        <f>Calcul!AV135</f>
        <v>Vendredi</v>
      </c>
      <c r="D132" s="93">
        <f>Calcul!G135</f>
        <v>127</v>
      </c>
      <c r="E132" s="213">
        <f>Calcul!$L135</f>
        <v>-3.4628942553779201</v>
      </c>
      <c r="F132" s="189" t="str">
        <f>Calcul!$M135</f>
        <v>-</v>
      </c>
      <c r="G132" s="191">
        <f>Calcul!$N135</f>
        <v>0.14428726064074668</v>
      </c>
      <c r="H132" s="183">
        <f>Calcul!$O135</f>
        <v>16.849381937042654</v>
      </c>
      <c r="I132" s="197" t="str">
        <f>Calcul!AW135</f>
        <v>E</v>
      </c>
      <c r="J132" s="201">
        <f>Calcul!$P135</f>
        <v>0.5789223728164814</v>
      </c>
      <c r="K132" s="183">
        <f>Calcul!$Q135</f>
        <v>61.667243048153765</v>
      </c>
      <c r="L132" s="201">
        <f>IFERROR(Calcul!$Y135,"-")</f>
        <v>0.27569444444444446</v>
      </c>
      <c r="M132" s="201">
        <f>IFERROR(Calcul!$Z135,"-")</f>
        <v>0.88194444444444453</v>
      </c>
      <c r="N132" s="183">
        <f>IFERROR(Calcul!$AA135,"-")</f>
        <v>115.20520384508569</v>
      </c>
      <c r="O132" s="183">
        <f>IFERROR(Calcul!$AB135,"&lt; 0°")</f>
        <v>42.168872089747616</v>
      </c>
      <c r="P132" s="304">
        <f>Calcul!$T135</f>
        <v>0.60581671577313079</v>
      </c>
      <c r="Q132" s="181" t="str">
        <f>IFERROR(Calcul!AY135,Q131)</f>
        <v>+</v>
      </c>
      <c r="R132" s="306">
        <f>IFERROR(Calcul!AZ135,"00:00")</f>
        <v>1.8001744692033306E-3</v>
      </c>
      <c r="S132" s="185">
        <f>Calcul!$AG135</f>
        <v>0.2527683960169122</v>
      </c>
      <c r="T132" s="185">
        <f>Calcul!$AH135</f>
        <v>0.90507634961605066</v>
      </c>
      <c r="U132" s="185">
        <f>Calcul!$AM135</f>
        <v>0.22387889734616517</v>
      </c>
      <c r="V132" s="185">
        <f>Calcul!$AN135</f>
        <v>0.93396584828679774</v>
      </c>
      <c r="W132" s="185">
        <f>Calcul!AS135</f>
        <v>0.19082404549687496</v>
      </c>
      <c r="X132" s="185">
        <f>Calcul!AT135</f>
        <v>0.96702070013608787</v>
      </c>
    </row>
    <row r="133" spans="2:24" ht="13" customHeight="1">
      <c r="B133" s="198">
        <f t="shared" si="1"/>
        <v>44324</v>
      </c>
      <c r="C133" s="199" t="str">
        <f>Calcul!AV136</f>
        <v>Samedi</v>
      </c>
      <c r="D133" s="93">
        <f>Calcul!G136</f>
        <v>128</v>
      </c>
      <c r="E133" s="213">
        <f>Calcul!$L136</f>
        <v>-3.5230423563747371</v>
      </c>
      <c r="F133" s="189" t="str">
        <f>Calcul!$M136</f>
        <v>-</v>
      </c>
      <c r="G133" s="191">
        <f>Calcul!$N136</f>
        <v>0.14679343151561405</v>
      </c>
      <c r="H133" s="183">
        <f>Calcul!$O136</f>
        <v>17.122522306758903</v>
      </c>
      <c r="I133" s="197" t="str">
        <f>Calcul!AW136</f>
        <v>E</v>
      </c>
      <c r="J133" s="201">
        <f>Calcul!$P136</f>
        <v>0.57888060330190028</v>
      </c>
      <c r="K133" s="183">
        <f>Calcul!$Q136</f>
        <v>61.940383417870017</v>
      </c>
      <c r="L133" s="201">
        <f>IFERROR(Calcul!$Y136,"-")</f>
        <v>0.27499999999999997</v>
      </c>
      <c r="M133" s="201">
        <f>IFERROR(Calcul!$Z136,"-")</f>
        <v>0.88263888888888886</v>
      </c>
      <c r="N133" s="183">
        <f>IFERROR(Calcul!$AA136,"-")</f>
        <v>115.61550576550185</v>
      </c>
      <c r="O133" s="183">
        <f>IFERROR(Calcul!$AB136,"&lt; 0°")</f>
        <v>42.076607151017093</v>
      </c>
      <c r="P133" s="304">
        <f>Calcul!$T136</f>
        <v>0.60759534302088702</v>
      </c>
      <c r="Q133" s="181" t="str">
        <f>IFERROR(Calcul!AY136,Q132)</f>
        <v>+</v>
      </c>
      <c r="R133" s="306">
        <f>IFERROR(Calcul!AZ136,"00:00")</f>
        <v>1.778627247756237E-3</v>
      </c>
      <c r="S133" s="185">
        <f>Calcul!$AG136</f>
        <v>0.2517439509290279</v>
      </c>
      <c r="T133" s="185">
        <f>Calcul!$AH136</f>
        <v>0.90601725567477265</v>
      </c>
      <c r="U133" s="185">
        <f>Calcul!$AM136</f>
        <v>0.22268662879872694</v>
      </c>
      <c r="V133" s="185">
        <f>Calcul!$AN136</f>
        <v>0.93507457780507364</v>
      </c>
      <c r="W133" s="185">
        <f>Calcul!AS136</f>
        <v>0.18931890672262167</v>
      </c>
      <c r="X133" s="185">
        <f>Calcul!AT136</f>
        <v>0.96844229988117891</v>
      </c>
    </row>
    <row r="134" spans="2:24" ht="13" customHeight="1">
      <c r="B134" s="198">
        <f t="shared" si="1"/>
        <v>44325</v>
      </c>
      <c r="C134" s="199" t="str">
        <f>Calcul!AV137</f>
        <v>Dimanche</v>
      </c>
      <c r="D134" s="93">
        <f>Calcul!G137</f>
        <v>129</v>
      </c>
      <c r="E134" s="213">
        <f>Calcul!$L137</f>
        <v>-3.5736311191400674</v>
      </c>
      <c r="F134" s="189" t="str">
        <f>Calcul!$M137</f>
        <v>-</v>
      </c>
      <c r="G134" s="191">
        <f>Calcul!$N137</f>
        <v>0.14890129663083615</v>
      </c>
      <c r="H134" s="183">
        <f>Calcul!$O137</f>
        <v>17.390899188806582</v>
      </c>
      <c r="I134" s="197" t="str">
        <f>Calcul!AW137</f>
        <v>E</v>
      </c>
      <c r="J134" s="201">
        <f>Calcul!$P137</f>
        <v>0.57884547221664662</v>
      </c>
      <c r="K134" s="183">
        <f>Calcul!$Q137</f>
        <v>62.208760299917699</v>
      </c>
      <c r="L134" s="201">
        <f>IFERROR(Calcul!$Y137,"-")</f>
        <v>0.27430555555555552</v>
      </c>
      <c r="M134" s="201">
        <f>IFERROR(Calcul!$Z137,"-")</f>
        <v>0.8833333333333333</v>
      </c>
      <c r="N134" s="183">
        <f>IFERROR(Calcul!$AA137,"-")</f>
        <v>116.01943936300511</v>
      </c>
      <c r="O134" s="183">
        <f>IFERROR(Calcul!$AB137,"&lt; 0°")</f>
        <v>41.984116399323803</v>
      </c>
      <c r="P134" s="304">
        <f>Calcul!$T137</f>
        <v>0.60935163255044655</v>
      </c>
      <c r="Q134" s="181" t="str">
        <f>IFERROR(Calcul!AY137,Q133)</f>
        <v>+</v>
      </c>
      <c r="R134" s="306">
        <f>IFERROR(Calcul!AZ137,"00:00")</f>
        <v>1.7562895295595293E-3</v>
      </c>
      <c r="S134" s="185">
        <f>Calcul!$AG137</f>
        <v>0.25073670795445052</v>
      </c>
      <c r="T134" s="185">
        <f>Calcul!$AH137</f>
        <v>0.90695423647884266</v>
      </c>
      <c r="U134" s="185">
        <f>Calcul!$AM137</f>
        <v>0.22150992717940765</v>
      </c>
      <c r="V134" s="185">
        <f>Calcul!$AN137</f>
        <v>0.93618101725388569</v>
      </c>
      <c r="W134" s="185">
        <f>Calcul!AS137</f>
        <v>0.18782317921616346</v>
      </c>
      <c r="X134" s="185">
        <f>Calcul!AT137</f>
        <v>0.96986776521712981</v>
      </c>
    </row>
    <row r="135" spans="2:24" ht="13" customHeight="1">
      <c r="B135" s="198">
        <f t="shared" si="1"/>
        <v>44326</v>
      </c>
      <c r="C135" s="199" t="str">
        <f>Calcul!AV138</f>
        <v>Lundi</v>
      </c>
      <c r="D135" s="93">
        <f>Calcul!G138</f>
        <v>130</v>
      </c>
      <c r="E135" s="213">
        <f>Calcul!$L138</f>
        <v>-3.6146324780942098</v>
      </c>
      <c r="F135" s="189" t="str">
        <f>Calcul!$M138</f>
        <v>-</v>
      </c>
      <c r="G135" s="191">
        <f>Calcul!$N138</f>
        <v>0.15060968658725873</v>
      </c>
      <c r="H135" s="183">
        <f>Calcul!$O138</f>
        <v>17.654429698752068</v>
      </c>
      <c r="I135" s="197" t="str">
        <f>Calcul!AW138</f>
        <v>E</v>
      </c>
      <c r="J135" s="201">
        <f>Calcul!$P138</f>
        <v>0.57881699905070627</v>
      </c>
      <c r="K135" s="183">
        <f>Calcul!$Q138</f>
        <v>62.472290809863182</v>
      </c>
      <c r="L135" s="201">
        <f>IFERROR(Calcul!$Y138,"-")</f>
        <v>0.27361111111111108</v>
      </c>
      <c r="M135" s="201">
        <f>IFERROR(Calcul!$Z138,"-")</f>
        <v>0.88402777777777775</v>
      </c>
      <c r="N135" s="183">
        <f>IFERROR(Calcul!$AA138,"-")</f>
        <v>116.41685675563174</v>
      </c>
      <c r="O135" s="183">
        <f>IFERROR(Calcul!$AB138,"&lt; 0°")</f>
        <v>41.891505265767329</v>
      </c>
      <c r="P135" s="304">
        <f>Calcul!$T138</f>
        <v>0.61108477894161917</v>
      </c>
      <c r="Q135" s="181" t="str">
        <f>IFERROR(Calcul!AY138,Q134)</f>
        <v>+</v>
      </c>
      <c r="R135" s="306">
        <f>IFERROR(Calcul!AZ138,"00:00")</f>
        <v>1.733146391172613E-3</v>
      </c>
      <c r="S135" s="185">
        <f>Calcul!$AG138</f>
        <v>0.2497471829748448</v>
      </c>
      <c r="T135" s="185">
        <f>Calcul!$AH138</f>
        <v>0.90788681512656755</v>
      </c>
      <c r="U135" s="185">
        <f>Calcul!$AM138</f>
        <v>0.22034944547117821</v>
      </c>
      <c r="V135" s="185">
        <f>Calcul!$AN138</f>
        <v>0.93728455263023414</v>
      </c>
      <c r="W135" s="185">
        <f>Calcul!AS138</f>
        <v>0.18633758493181074</v>
      </c>
      <c r="X135" s="185">
        <f>Calcul!AT138</f>
        <v>0.97129641316960169</v>
      </c>
    </row>
    <row r="136" spans="2:24" ht="13" customHeight="1">
      <c r="B136" s="198">
        <f t="shared" ref="B136:B199" si="2">B135+1</f>
        <v>44327</v>
      </c>
      <c r="C136" s="199" t="str">
        <f>Calcul!AV139</f>
        <v>Mardi</v>
      </c>
      <c r="D136" s="93">
        <f>Calcul!G139</f>
        <v>131</v>
      </c>
      <c r="E136" s="213">
        <f>Calcul!$L139</f>
        <v>-3.6460314879740006</v>
      </c>
      <c r="F136" s="189" t="str">
        <f>Calcul!$M139</f>
        <v>-</v>
      </c>
      <c r="G136" s="191">
        <f>Calcul!$N139</f>
        <v>0.15191797866558335</v>
      </c>
      <c r="H136" s="183">
        <f>Calcul!$O139</f>
        <v>17.913031794005963</v>
      </c>
      <c r="I136" s="197" t="str">
        <f>Calcul!AW139</f>
        <v>E</v>
      </c>
      <c r="J136" s="201">
        <f>Calcul!$P139</f>
        <v>0.57879519418273417</v>
      </c>
      <c r="K136" s="183">
        <f>Calcul!$Q139</f>
        <v>62.730892905117074</v>
      </c>
      <c r="L136" s="201">
        <f>IFERROR(Calcul!$Y139,"-")</f>
        <v>0.2722222222222222</v>
      </c>
      <c r="M136" s="201">
        <f>IFERROR(Calcul!$Z139,"-")</f>
        <v>0.88541666666666663</v>
      </c>
      <c r="N136" s="183">
        <f>IFERROR(Calcul!$AA139,"-")</f>
        <v>116.8076095123121</v>
      </c>
      <c r="O136" s="183">
        <f>IFERROR(Calcul!$AB139,"&lt; 0°")</f>
        <v>41.798881032320601</v>
      </c>
      <c r="P136" s="304">
        <f>Calcul!$T139</f>
        <v>0.61279396249510265</v>
      </c>
      <c r="Q136" s="181" t="str">
        <f>IFERROR(Calcul!AY139,Q135)</f>
        <v>+</v>
      </c>
      <c r="R136" s="306">
        <f>IFERROR(Calcul!AZ139,"00:00")</f>
        <v>1.7091835534834843E-3</v>
      </c>
      <c r="S136" s="185">
        <f>Calcul!$AG139</f>
        <v>0.24877589392501917</v>
      </c>
      <c r="T136" s="185">
        <f>Calcul!$AH139</f>
        <v>0.90881449444044904</v>
      </c>
      <c r="U136" s="185">
        <f>Calcul!$AM139</f>
        <v>0.21920584841160665</v>
      </c>
      <c r="V136" s="185">
        <f>Calcul!$AN139</f>
        <v>0.93838453995386162</v>
      </c>
      <c r="W136" s="185">
        <f>Calcul!AS139</f>
        <v>0.18486287796472142</v>
      </c>
      <c r="X136" s="185">
        <f>Calcul!AT139</f>
        <v>0.9727275104007469</v>
      </c>
    </row>
    <row r="137" spans="2:24" ht="13" customHeight="1">
      <c r="B137" s="198">
        <f t="shared" si="2"/>
        <v>44328</v>
      </c>
      <c r="C137" s="199" t="str">
        <f>Calcul!AV140</f>
        <v>Mercredi</v>
      </c>
      <c r="D137" s="93">
        <f>Calcul!G140</f>
        <v>132</v>
      </c>
      <c r="E137" s="213">
        <f>Calcul!$L140</f>
        <v>-3.6678264822194029</v>
      </c>
      <c r="F137" s="189" t="str">
        <f>Calcul!$M140</f>
        <v>-</v>
      </c>
      <c r="G137" s="191">
        <f>Calcul!$N140</f>
        <v>0.15282610342580846</v>
      </c>
      <c r="H137" s="183">
        <f>Calcul!$O140</f>
        <v>18.166624321474565</v>
      </c>
      <c r="I137" s="197" t="str">
        <f>Calcul!AW140</f>
        <v>E</v>
      </c>
      <c r="J137" s="201">
        <f>Calcul!$P140</f>
        <v>0.57878005877006367</v>
      </c>
      <c r="K137" s="183">
        <f>Calcul!$Q140</f>
        <v>62.984485432585679</v>
      </c>
      <c r="L137" s="201">
        <f>IFERROR(Calcul!$Y140,"-")</f>
        <v>0.27152777777777776</v>
      </c>
      <c r="M137" s="201">
        <f>IFERROR(Calcul!$Z140,"-")</f>
        <v>0.88611111111111107</v>
      </c>
      <c r="N137" s="183">
        <f>IFERROR(Calcul!$AA140,"-")</f>
        <v>117.19154875560102</v>
      </c>
      <c r="O137" s="183">
        <f>IFERROR(Calcul!$AB140,"&lt; 0°")</f>
        <v>41.706352732195221</v>
      </c>
      <c r="P137" s="304">
        <f>Calcul!$T140</f>
        <v>0.61447834995830763</v>
      </c>
      <c r="Q137" s="181" t="str">
        <f>IFERROR(Calcul!AY140,Q136)</f>
        <v>+</v>
      </c>
      <c r="R137" s="306">
        <f>IFERROR(Calcul!AZ140,"00:00")</f>
        <v>1.6843874632049838E-3</v>
      </c>
      <c r="S137" s="185">
        <f>Calcul!$AG140</f>
        <v>0.2478233603304274</v>
      </c>
      <c r="T137" s="185">
        <f>Calcul!$AH140</f>
        <v>0.90973675720969993</v>
      </c>
      <c r="U137" s="185">
        <f>Calcul!$AM140</f>
        <v>0.21807981233875387</v>
      </c>
      <c r="V137" s="185">
        <f>Calcul!$AN140</f>
        <v>0.9394803052013736</v>
      </c>
      <c r="W137" s="185">
        <f>Calcul!AS140</f>
        <v>0.1833998464363554</v>
      </c>
      <c r="X137" s="185">
        <f>Calcul!AT140</f>
        <v>0.9741602711037719</v>
      </c>
    </row>
    <row r="138" spans="2:24" ht="13" customHeight="1">
      <c r="B138" s="198">
        <f t="shared" si="2"/>
        <v>44329</v>
      </c>
      <c r="C138" s="199" t="str">
        <f>Calcul!AV141</f>
        <v>Jeudi</v>
      </c>
      <c r="D138" s="93">
        <f>Calcul!G141</f>
        <v>133</v>
      </c>
      <c r="E138" s="213">
        <f>Calcul!$L141</f>
        <v>-3.6800292111949888</v>
      </c>
      <c r="F138" s="189" t="str">
        <f>Calcul!$M141</f>
        <v>-</v>
      </c>
      <c r="G138" s="191">
        <f>Calcul!$N141</f>
        <v>0.15333455046645786</v>
      </c>
      <c r="H138" s="183">
        <f>Calcul!$O141</f>
        <v>18.415127066817256</v>
      </c>
      <c r="I138" s="197" t="str">
        <f>Calcul!AW141</f>
        <v>E</v>
      </c>
      <c r="J138" s="201">
        <f>Calcul!$P141</f>
        <v>0.57877158465271961</v>
      </c>
      <c r="K138" s="183">
        <f>Calcul!$Q141</f>
        <v>63.23298817792837</v>
      </c>
      <c r="L138" s="201">
        <f>IFERROR(Calcul!$Y141,"-")</f>
        <v>0.27083333333333331</v>
      </c>
      <c r="M138" s="201">
        <f>IFERROR(Calcul!$Z141,"-")</f>
        <v>0.88680555555555562</v>
      </c>
      <c r="N138" s="183">
        <f>IFERROR(Calcul!$AA141,"-")</f>
        <v>117.56852527362072</v>
      </c>
      <c r="O138" s="183">
        <f>IFERROR(Calcul!$AB141,"&lt; 0°")</f>
        <v>41.614031039876295</v>
      </c>
      <c r="P138" s="304">
        <f>Calcul!$T141</f>
        <v>0.61613709533481897</v>
      </c>
      <c r="Q138" s="181" t="str">
        <f>IFERROR(Calcul!AY141,Q137)</f>
        <v>+</v>
      </c>
      <c r="R138" s="306">
        <f>IFERROR(Calcul!AZ141,"00:00")</f>
        <v>1.6587453765113391E-3</v>
      </c>
      <c r="S138" s="185">
        <f>Calcul!$AG141</f>
        <v>0.24689010279986059</v>
      </c>
      <c r="T138" s="185">
        <f>Calcul!$AH141</f>
        <v>0.91065306650557842</v>
      </c>
      <c r="U138" s="185">
        <f>Calcul!$AM141</f>
        <v>0.21697202496858445</v>
      </c>
      <c r="V138" s="185">
        <f>Calcul!$AN141</f>
        <v>0.94057114433685463</v>
      </c>
      <c r="W138" s="185">
        <f>Calcul!AS141</f>
        <v>0.18194931444433135</v>
      </c>
      <c r="X138" s="185">
        <f>Calcul!AT141</f>
        <v>0.97559385486110772</v>
      </c>
    </row>
    <row r="139" spans="2:24" ht="13" customHeight="1">
      <c r="B139" s="198">
        <f t="shared" si="2"/>
        <v>44330</v>
      </c>
      <c r="C139" s="199" t="str">
        <f>Calcul!AV142</f>
        <v>Vendredi</v>
      </c>
      <c r="D139" s="93">
        <f>Calcul!G142</f>
        <v>134</v>
      </c>
      <c r="E139" s="213">
        <f>Calcul!$L142</f>
        <v>-3.682664959368581</v>
      </c>
      <c r="F139" s="189" t="str">
        <f>Calcul!$M142</f>
        <v>-</v>
      </c>
      <c r="G139" s="191">
        <f>Calcul!$N142</f>
        <v>0.15344437330702421</v>
      </c>
      <c r="H139" s="183">
        <f>Calcul!$O142</f>
        <v>18.658460805242829</v>
      </c>
      <c r="I139" s="197" t="str">
        <f>Calcul!AW142</f>
        <v>E</v>
      </c>
      <c r="J139" s="201">
        <f>Calcul!$P142</f>
        <v>0.57876975427204347</v>
      </c>
      <c r="K139" s="183">
        <f>Calcul!$Q142</f>
        <v>63.476321916353939</v>
      </c>
      <c r="L139" s="201">
        <f>IFERROR(Calcul!$Y142,"-")</f>
        <v>0.27013888888888887</v>
      </c>
      <c r="M139" s="201">
        <f>IFERROR(Calcul!$Z142,"-")</f>
        <v>0.88750000000000007</v>
      </c>
      <c r="N139" s="183">
        <f>IFERROR(Calcul!$AA142,"-")</f>
        <v>117.93838964138057</v>
      </c>
      <c r="O139" s="183">
        <f>IFERROR(Calcul!$AB142,"&lt; 0°")</f>
        <v>41.52202815057349</v>
      </c>
      <c r="P139" s="304">
        <f>Calcul!$T142</f>
        <v>0.61776934077935353</v>
      </c>
      <c r="Q139" s="181" t="str">
        <f>IFERROR(Calcul!AY142,Q138)</f>
        <v>+</v>
      </c>
      <c r="R139" s="306">
        <f>IFERROR(Calcul!AZ142,"00:00")</f>
        <v>1.6322454445345524E-3</v>
      </c>
      <c r="S139" s="185">
        <f>Calcul!$AG142</f>
        <v>0.24597664247144882</v>
      </c>
      <c r="T139" s="185">
        <f>Calcul!$AH142</f>
        <v>0.91156286607263803</v>
      </c>
      <c r="U139" s="185">
        <f>Calcul!$AM142</f>
        <v>0.21588318509687357</v>
      </c>
      <c r="V139" s="185">
        <f>Calcul!$AN142</f>
        <v>0.94165632344721339</v>
      </c>
      <c r="W139" s="185">
        <f>Calcul!AS142</f>
        <v>0.18051214406899674</v>
      </c>
      <c r="X139" s="185">
        <f>Calcul!AT142</f>
        <v>0.9770273644750902</v>
      </c>
    </row>
    <row r="140" spans="2:24" ht="13" customHeight="1">
      <c r="B140" s="198">
        <f t="shared" si="2"/>
        <v>44331</v>
      </c>
      <c r="C140" s="199" t="str">
        <f>Calcul!AV143</f>
        <v>Samedi</v>
      </c>
      <c r="D140" s="93">
        <f>Calcul!G143</f>
        <v>135</v>
      </c>
      <c r="E140" s="213">
        <f>Calcul!$L143</f>
        <v>-3.6757726406260804</v>
      </c>
      <c r="F140" s="189" t="str">
        <f>Calcul!$M143</f>
        <v>-</v>
      </c>
      <c r="G140" s="191">
        <f>Calcul!$N143</f>
        <v>0.15315719335942002</v>
      </c>
      <c r="H140" s="183">
        <f>Calcul!$O143</f>
        <v>18.896547353767787</v>
      </c>
      <c r="I140" s="197" t="str">
        <f>Calcul!AW143</f>
        <v>E</v>
      </c>
      <c r="J140" s="201">
        <f>Calcul!$P143</f>
        <v>0.57877454060450351</v>
      </c>
      <c r="K140" s="183">
        <f>Calcul!$Q143</f>
        <v>63.7144084648789</v>
      </c>
      <c r="L140" s="201">
        <f>IFERROR(Calcul!$Y143,"-")</f>
        <v>0.26874999999999999</v>
      </c>
      <c r="M140" s="201">
        <f>IFERROR(Calcul!$Z143,"-")</f>
        <v>0.8881944444444444</v>
      </c>
      <c r="N140" s="183">
        <f>IFERROR(Calcul!$AA143,"-")</f>
        <v>118.30099235159985</v>
      </c>
      <c r="O140" s="183">
        <f>IFERROR(Calcul!$AB143,"&lt; 0°")</f>
        <v>41.430457648880491</v>
      </c>
      <c r="P140" s="304">
        <f>Calcul!$T143</f>
        <v>0.61937421757973699</v>
      </c>
      <c r="Q140" s="181" t="str">
        <f>IFERROR(Calcul!AY143,Q139)</f>
        <v>+</v>
      </c>
      <c r="R140" s="306">
        <f>IFERROR(Calcul!AZ143,"00:00")</f>
        <v>1.604876800383459E-3</v>
      </c>
      <c r="S140" s="185">
        <f>Calcul!$AG143</f>
        <v>0.24508350041021401</v>
      </c>
      <c r="T140" s="185">
        <f>Calcul!$AH143</f>
        <v>0.91246558079879303</v>
      </c>
      <c r="U140" s="185">
        <f>Calcul!$AM143</f>
        <v>0.21481400221832461</v>
      </c>
      <c r="V140" s="185">
        <f>Calcul!$AN143</f>
        <v>0.94273507899068232</v>
      </c>
      <c r="W140" s="185">
        <f>Calcul!AS143</f>
        <v>0.17908923742649505</v>
      </c>
      <c r="X140" s="185">
        <f>Calcul!AT143</f>
        <v>0.97845984378251194</v>
      </c>
    </row>
    <row r="141" spans="2:24" ht="13" customHeight="1">
      <c r="B141" s="198">
        <f t="shared" si="2"/>
        <v>44332</v>
      </c>
      <c r="C141" s="199" t="str">
        <f>Calcul!AV144</f>
        <v>Dimanche</v>
      </c>
      <c r="D141" s="93">
        <f>Calcul!G144</f>
        <v>136</v>
      </c>
      <c r="E141" s="213">
        <f>Calcul!$L144</f>
        <v>-3.659404870960925</v>
      </c>
      <c r="F141" s="189" t="str">
        <f>Calcul!$M144</f>
        <v>-</v>
      </c>
      <c r="G141" s="191">
        <f>Calcul!$N144</f>
        <v>0.15247520295670522</v>
      </c>
      <c r="H141" s="183">
        <f>Calcul!$O144</f>
        <v>19.129309624853626</v>
      </c>
      <c r="I141" s="197" t="str">
        <f>Calcul!AW144</f>
        <v>E</v>
      </c>
      <c r="J141" s="201">
        <f>Calcul!$P144</f>
        <v>0.57878590711121547</v>
      </c>
      <c r="K141" s="183">
        <f>Calcul!$Q144</f>
        <v>63.94717073596474</v>
      </c>
      <c r="L141" s="201">
        <f>IFERROR(Calcul!$Y144,"-")</f>
        <v>0.26805555555555555</v>
      </c>
      <c r="M141" s="201">
        <f>IFERROR(Calcul!$Z144,"-")</f>
        <v>0.88958333333333339</v>
      </c>
      <c r="N141" s="183">
        <f>IFERROR(Calcul!$AA144,"-")</f>
        <v>118.65618395512098</v>
      </c>
      <c r="O141" s="183">
        <f>IFERROR(Calcul!$AB144,"&lt; 0°")</f>
        <v>41.33943436648466</v>
      </c>
      <c r="P141" s="304">
        <f>Calcul!$T144</f>
        <v>0.62095084722706317</v>
      </c>
      <c r="Q141" s="181" t="str">
        <f>IFERROR(Calcul!AY144,Q140)</f>
        <v>+</v>
      </c>
      <c r="R141" s="306">
        <f>IFERROR(Calcul!AZ144,"00:00")</f>
        <v>1.5766296473261887E-3</v>
      </c>
      <c r="S141" s="185">
        <f>Calcul!$AG144</f>
        <v>0.24421119695556615</v>
      </c>
      <c r="T141" s="185">
        <f>Calcul!$AH144</f>
        <v>0.91336061726686468</v>
      </c>
      <c r="U141" s="185">
        <f>Calcul!$AM144</f>
        <v>0.21376519605537456</v>
      </c>
      <c r="V141" s="185">
        <f>Calcul!$AN144</f>
        <v>0.94380661816705647</v>
      </c>
      <c r="W141" s="185">
        <f>Calcul!AS144</f>
        <v>0.17768153875511247</v>
      </c>
      <c r="X141" s="185">
        <f>Calcul!AT144</f>
        <v>0.97989027546731844</v>
      </c>
    </row>
    <row r="142" spans="2:24" ht="13" customHeight="1">
      <c r="B142" s="198">
        <f t="shared" si="2"/>
        <v>44333</v>
      </c>
      <c r="C142" s="199" t="str">
        <f>Calcul!AV145</f>
        <v>Lundi</v>
      </c>
      <c r="D142" s="93">
        <f>Calcul!G145</f>
        <v>137</v>
      </c>
      <c r="E142" s="213">
        <f>Calcul!$L145</f>
        <v>-3.6336280178401781</v>
      </c>
      <c r="F142" s="189" t="str">
        <f>Calcul!$M145</f>
        <v>-</v>
      </c>
      <c r="G142" s="191">
        <f>Calcul!$N145</f>
        <v>0.15140116741000742</v>
      </c>
      <c r="H142" s="183">
        <f>Calcul!$O145</f>
        <v>19.356671681330116</v>
      </c>
      <c r="I142" s="197" t="str">
        <f>Calcul!AW145</f>
        <v>E</v>
      </c>
      <c r="J142" s="201">
        <f>Calcul!$P145</f>
        <v>0.57880380770366047</v>
      </c>
      <c r="K142" s="183">
        <f>Calcul!$Q145</f>
        <v>64.174532792441227</v>
      </c>
      <c r="L142" s="201">
        <f>IFERROR(Calcul!$Y145,"-")</f>
        <v>0.2673611111111111</v>
      </c>
      <c r="M142" s="201">
        <f>IFERROR(Calcul!$Z145,"-")</f>
        <v>0.89027777777777783</v>
      </c>
      <c r="N142" s="183">
        <f>IFERROR(Calcul!$AA145,"-")</f>
        <v>119.0038152109541</v>
      </c>
      <c r="O142" s="183">
        <f>IFERROR(Calcul!$AB145,"&lt; 0°")</f>
        <v>41.249074228825314</v>
      </c>
      <c r="P142" s="304">
        <f>Calcul!$T145</f>
        <v>0.62249834257477266</v>
      </c>
      <c r="Q142" s="181" t="str">
        <f>IFERROR(Calcul!AY145,Q141)</f>
        <v>+</v>
      </c>
      <c r="R142" s="306">
        <f>IFERROR(Calcul!AZ145,"00:00")</f>
        <v>1.5474953477094822E-3</v>
      </c>
      <c r="S142" s="185">
        <f>Calcul!$AG145</f>
        <v>0.24336025101733352</v>
      </c>
      <c r="T142" s="185">
        <f>Calcul!$AH145</f>
        <v>0.91424736438998722</v>
      </c>
      <c r="U142" s="185">
        <f>Calcul!$AM145</f>
        <v>0.21273749598901248</v>
      </c>
      <c r="V142" s="185">
        <f>Calcul!$AN145</f>
        <v>0.94487011941830834</v>
      </c>
      <c r="W142" s="185">
        <f>Calcul!AS145</f>
        <v>0.17629003651820008</v>
      </c>
      <c r="X142" s="185">
        <f>Calcul!AT145</f>
        <v>0.98131757888912075</v>
      </c>
    </row>
    <row r="143" spans="2:24" ht="13" customHeight="1">
      <c r="B143" s="198">
        <f t="shared" si="2"/>
        <v>44334</v>
      </c>
      <c r="C143" s="199" t="str">
        <f>Calcul!AV146</f>
        <v>Mardi</v>
      </c>
      <c r="D143" s="93">
        <f>Calcul!G146</f>
        <v>138</v>
      </c>
      <c r="E143" s="213">
        <f>Calcul!$L146</f>
        <v>-3.5985222256155058</v>
      </c>
      <c r="F143" s="189" t="str">
        <f>Calcul!$M146</f>
        <v>-</v>
      </c>
      <c r="G143" s="191">
        <f>Calcul!$N146</f>
        <v>0.14993842606731275</v>
      </c>
      <c r="H143" s="183">
        <f>Calcul!$O146</f>
        <v>19.57855879250446</v>
      </c>
      <c r="I143" s="197" t="str">
        <f>Calcul!AW146</f>
        <v>E</v>
      </c>
      <c r="J143" s="201">
        <f>Calcul!$P146</f>
        <v>0.57882818672603864</v>
      </c>
      <c r="K143" s="183">
        <f>Calcul!$Q146</f>
        <v>64.396419903615566</v>
      </c>
      <c r="L143" s="201">
        <f>IFERROR(Calcul!$Y146,"-")</f>
        <v>0.26666666666666666</v>
      </c>
      <c r="M143" s="201">
        <f>IFERROR(Calcul!$Z146,"-")</f>
        <v>0.89097222222222217</v>
      </c>
      <c r="N143" s="183">
        <f>IFERROR(Calcul!$AA146,"-")</f>
        <v>119.34373724594485</v>
      </c>
      <c r="O143" s="183">
        <f>IFERROR(Calcul!$AB146,"&lt; 0°")</f>
        <v>41.159494090660068</v>
      </c>
      <c r="P143" s="304">
        <f>Calcul!$T146</f>
        <v>0.62401580908693355</v>
      </c>
      <c r="Q143" s="181" t="str">
        <f>IFERROR(Calcul!AY146,Q142)</f>
        <v>+</v>
      </c>
      <c r="R143" s="306">
        <f>IFERROR(Calcul!AZ146,"00:00")</f>
        <v>1.5174665121608921E-3</v>
      </c>
      <c r="S143" s="185">
        <f>Calcul!$AG146</f>
        <v>0.24253117931914878</v>
      </c>
      <c r="T143" s="185">
        <f>Calcul!$AH146</f>
        <v>0.91512519413292848</v>
      </c>
      <c r="U143" s="185">
        <f>Calcul!$AM146</f>
        <v>0.21173164038385295</v>
      </c>
      <c r="V143" s="185">
        <f>Calcul!$AN146</f>
        <v>0.94592473306822422</v>
      </c>
      <c r="W143" s="185">
        <f>Calcul!AS146</f>
        <v>0.17491576550290219</v>
      </c>
      <c r="X143" s="185">
        <f>Calcul!AT146</f>
        <v>0.98274060794917506</v>
      </c>
    </row>
    <row r="144" spans="2:24" ht="13" customHeight="1">
      <c r="B144" s="198">
        <f t="shared" si="2"/>
        <v>44335</v>
      </c>
      <c r="C144" s="199" t="str">
        <f>Calcul!AV147</f>
        <v>Mercredi</v>
      </c>
      <c r="D144" s="93">
        <f>Calcul!G147</f>
        <v>139</v>
      </c>
      <c r="E144" s="213">
        <f>Calcul!$L147</f>
        <v>-3.5541814164164043</v>
      </c>
      <c r="F144" s="189" t="str">
        <f>Calcul!$M147</f>
        <v>-</v>
      </c>
      <c r="G144" s="191">
        <f>Calcul!$N147</f>
        <v>0.14809089235068351</v>
      </c>
      <c r="H144" s="183">
        <f>Calcul!$O147</f>
        <v>19.794897491347825</v>
      </c>
      <c r="I144" s="197" t="str">
        <f>Calcul!AW147</f>
        <v>E</v>
      </c>
      <c r="J144" s="201">
        <f>Calcul!$P147</f>
        <v>0.57885897895464911</v>
      </c>
      <c r="K144" s="183">
        <f>Calcul!$Q147</f>
        <v>64.612758602458939</v>
      </c>
      <c r="L144" s="201">
        <f>IFERROR(Calcul!$Y147,"-")</f>
        <v>0.26597222222222222</v>
      </c>
      <c r="M144" s="201">
        <f>IFERROR(Calcul!$Z147,"-")</f>
        <v>0.89166666666666661</v>
      </c>
      <c r="N144" s="183">
        <f>IFERROR(Calcul!$AA147,"-")</f>
        <v>119.67580172400268</v>
      </c>
      <c r="O144" s="183">
        <f>IFERROR(Calcul!$AB147,"&lt; 0°")</f>
        <v>41.070811560564536</v>
      </c>
      <c r="P144" s="304">
        <f>Calcul!$T147</f>
        <v>0.62550234617550904</v>
      </c>
      <c r="Q144" s="181" t="str">
        <f>IFERROR(Calcul!AY147,Q143)</f>
        <v>+</v>
      </c>
      <c r="R144" s="306">
        <f>IFERROR(Calcul!AZ147,"00:00")</f>
        <v>1.4865370885754903E-3</v>
      </c>
      <c r="S144" s="185">
        <f>Calcul!$AG147</f>
        <v>0.24172449558829243</v>
      </c>
      <c r="T144" s="185">
        <f>Calcul!$AH147</f>
        <v>0.91599346232100576</v>
      </c>
      <c r="U144" s="185">
        <f>Calcul!$AM147</f>
        <v>0.21074837579972219</v>
      </c>
      <c r="V144" s="185">
        <f>Calcul!$AN147</f>
        <v>0.94696958210957594</v>
      </c>
      <c r="W144" s="185">
        <f>Calcul!AS147</f>
        <v>0.17355980888924891</v>
      </c>
      <c r="X144" s="185">
        <f>Calcul!AT147</f>
        <v>0.98415814902004939</v>
      </c>
    </row>
    <row r="145" spans="2:24" ht="13" customHeight="1">
      <c r="B145" s="198">
        <f t="shared" si="2"/>
        <v>44336</v>
      </c>
      <c r="C145" s="199" t="str">
        <f>Calcul!AV148</f>
        <v>Jeudi</v>
      </c>
      <c r="D145" s="93">
        <f>Calcul!G148</f>
        <v>140</v>
      </c>
      <c r="E145" s="213">
        <f>Calcul!$L148</f>
        <v>-3.500713266034964</v>
      </c>
      <c r="F145" s="189" t="str">
        <f>Calcul!$M148</f>
        <v>-</v>
      </c>
      <c r="G145" s="191">
        <f>Calcul!$N148</f>
        <v>0.14586305275145683</v>
      </c>
      <c r="H145" s="183">
        <f>Calcul!$O148</f>
        <v>20.005615632642304</v>
      </c>
      <c r="I145" s="197" t="str">
        <f>Calcul!AW148</f>
        <v>E</v>
      </c>
      <c r="J145" s="201">
        <f>Calcul!$P148</f>
        <v>0.57889610961463622</v>
      </c>
      <c r="K145" s="183">
        <f>Calcul!$Q148</f>
        <v>64.823476743753417</v>
      </c>
      <c r="L145" s="201">
        <f>IFERROR(Calcul!$Y148,"-")</f>
        <v>0.26527777777777778</v>
      </c>
      <c r="M145" s="201">
        <f>IFERROR(Calcul!$Z148,"-")</f>
        <v>0.89236111111111116</v>
      </c>
      <c r="N145" s="183">
        <f>IFERROR(Calcul!$AA148,"-")</f>
        <v>119.99986102476802</v>
      </c>
      <c r="O145" s="183">
        <f>IFERROR(Calcul!$AB148,"&lt; 0°")</f>
        <v>40.983144814463508</v>
      </c>
      <c r="P145" s="304">
        <f>Calcul!$T148</f>
        <v>0.62695704862584523</v>
      </c>
      <c r="Q145" s="181" t="str">
        <f>IFERROR(Calcul!AY148,Q144)</f>
        <v>+</v>
      </c>
      <c r="R145" s="306">
        <f>IFERROR(Calcul!AZ148,"00:00")</f>
        <v>1.4547024503361872E-3</v>
      </c>
      <c r="S145" s="185">
        <f>Calcul!$AG148</f>
        <v>0.24094070969141837</v>
      </c>
      <c r="T145" s="185">
        <f>Calcul!$AH148</f>
        <v>0.91685150953785399</v>
      </c>
      <c r="U145" s="185">
        <f>Calcul!$AM148</f>
        <v>0.20978845608214539</v>
      </c>
      <c r="V145" s="185">
        <f>Calcul!$AN148</f>
        <v>0.94800376314712709</v>
      </c>
      <c r="W145" s="185">
        <f>Calcul!AS148</f>
        <v>0.17222330025883484</v>
      </c>
      <c r="X145" s="185">
        <f>Calcul!AT148</f>
        <v>0.98556891897043764</v>
      </c>
    </row>
    <row r="146" spans="2:24" ht="13" customHeight="1">
      <c r="B146" s="198">
        <f t="shared" si="2"/>
        <v>44337</v>
      </c>
      <c r="C146" s="199" t="str">
        <f>Calcul!AV149</f>
        <v>Vendredi</v>
      </c>
      <c r="D146" s="93">
        <f>Calcul!G149</f>
        <v>141</v>
      </c>
      <c r="E146" s="213">
        <f>Calcul!$L149</f>
        <v>-3.4382391543849931</v>
      </c>
      <c r="F146" s="189" t="str">
        <f>Calcul!$M149</f>
        <v>-</v>
      </c>
      <c r="G146" s="191">
        <f>Calcul!$N149</f>
        <v>0.14325996476604139</v>
      </c>
      <c r="H146" s="183">
        <f>Calcul!$O149</f>
        <v>20.210642451964205</v>
      </c>
      <c r="I146" s="197" t="str">
        <f>Calcul!AW149</f>
        <v>E</v>
      </c>
      <c r="J146" s="201">
        <f>Calcul!$P149</f>
        <v>0.57893949441439319</v>
      </c>
      <c r="K146" s="183">
        <f>Calcul!$Q149</f>
        <v>65.028503563075319</v>
      </c>
      <c r="L146" s="201">
        <f>IFERROR(Calcul!$Y149,"-")</f>
        <v>0.26458333333333334</v>
      </c>
      <c r="M146" s="201">
        <f>IFERROR(Calcul!$Z149,"-")</f>
        <v>0.8930555555555556</v>
      </c>
      <c r="N146" s="183">
        <f>IFERROR(Calcul!$AA149,"-")</f>
        <v>120.31576843153306</v>
      </c>
      <c r="O146" s="183">
        <f>IFERROR(Calcul!$AB149,"&lt; 0°")</f>
        <v>40.896612398367061</v>
      </c>
      <c r="P146" s="304">
        <f>Calcul!$T149</f>
        <v>0.62837900810903236</v>
      </c>
      <c r="Q146" s="181" t="str">
        <f>IFERROR(Calcul!AY149,Q145)</f>
        <v>+</v>
      </c>
      <c r="R146" s="306">
        <f>IFERROR(Calcul!AZ149,"00:00")</f>
        <v>1.4219594831871296E-3</v>
      </c>
      <c r="S146" s="185">
        <f>Calcul!$AG149</f>
        <v>0.24018032671595324</v>
      </c>
      <c r="T146" s="185">
        <f>Calcul!$AH149</f>
        <v>0.91769866211283313</v>
      </c>
      <c r="U146" s="185">
        <f>Calcul!$AM149</f>
        <v>0.20885264132437187</v>
      </c>
      <c r="V146" s="185">
        <f>Calcul!$AN149</f>
        <v>0.9490263475044145</v>
      </c>
      <c r="W146" s="185">
        <f>Calcul!AS149</f>
        <v>0.17090742550626548</v>
      </c>
      <c r="X146" s="185">
        <f>Calcul!AT149</f>
        <v>0.98697156332252078</v>
      </c>
    </row>
    <row r="147" spans="2:24" ht="13" customHeight="1">
      <c r="B147" s="198">
        <f t="shared" si="2"/>
        <v>44338</v>
      </c>
      <c r="C147" s="199" t="str">
        <f>Calcul!AV150</f>
        <v>Samedi</v>
      </c>
      <c r="D147" s="93">
        <f>Calcul!G150</f>
        <v>142</v>
      </c>
      <c r="E147" s="213">
        <f>Calcul!$L150</f>
        <v>-3.3668940901949069</v>
      </c>
      <c r="F147" s="189" t="str">
        <f>Calcul!$M150</f>
        <v>-</v>
      </c>
      <c r="G147" s="191">
        <f>Calcul!$N150</f>
        <v>0.14028725375812112</v>
      </c>
      <c r="H147" s="183">
        <f>Calcul!$O150</f>
        <v>20.409908625370896</v>
      </c>
      <c r="I147" s="197" t="str">
        <f>Calcul!AW150</f>
        <v>E</v>
      </c>
      <c r="J147" s="201">
        <f>Calcul!$P150</f>
        <v>0.57898903959785852</v>
      </c>
      <c r="K147" s="183">
        <f>Calcul!$Q150</f>
        <v>65.227769736482003</v>
      </c>
      <c r="L147" s="201">
        <f>IFERROR(Calcul!$Y150,"-")</f>
        <v>0.2638888888888889</v>
      </c>
      <c r="M147" s="201">
        <f>IFERROR(Calcul!$Z150,"-")</f>
        <v>0.89374999999999993</v>
      </c>
      <c r="N147" s="183">
        <f>IFERROR(Calcul!$AA150,"-")</f>
        <v>120.62337832816411</v>
      </c>
      <c r="O147" s="183">
        <f>IFERROR(Calcul!$AB150,"&lt; 0°")</f>
        <v>40.811333020566558</v>
      </c>
      <c r="P147" s="304">
        <f>Calcul!$T150</f>
        <v>0.62976731477916825</v>
      </c>
      <c r="Q147" s="181" t="str">
        <f>IFERROR(Calcul!AY150,Q146)</f>
        <v>+</v>
      </c>
      <c r="R147" s="306">
        <f>IFERROR(Calcul!AZ150,"00:00")</f>
        <v>1.388306670135897E-3</v>
      </c>
      <c r="S147" s="185">
        <f>Calcul!$AG150</f>
        <v>0.23944384599737867</v>
      </c>
      <c r="T147" s="185">
        <f>Calcul!$AH150</f>
        <v>0.91853423319833827</v>
      </c>
      <c r="U147" s="185">
        <f>Calcul!$AM150</f>
        <v>0.20794169669398452</v>
      </c>
      <c r="V147" s="185">
        <f>Calcul!$AN150</f>
        <v>0.95003638250173239</v>
      </c>
      <c r="W147" s="185">
        <f>Calcul!AS150</f>
        <v>0.16961342460979276</v>
      </c>
      <c r="X147" s="185">
        <f>Calcul!AT150</f>
        <v>0.98836465458592404</v>
      </c>
    </row>
    <row r="148" spans="2:24" ht="13" customHeight="1">
      <c r="B148" s="198">
        <f t="shared" si="2"/>
        <v>44339</v>
      </c>
      <c r="C148" s="199" t="str">
        <f>Calcul!AV151</f>
        <v>Dimanche</v>
      </c>
      <c r="D148" s="93">
        <f>Calcul!G151</f>
        <v>143</v>
      </c>
      <c r="E148" s="213">
        <f>Calcul!$L151</f>
        <v>-3.2868266096704506</v>
      </c>
      <c r="F148" s="189" t="str">
        <f>Calcul!$M151</f>
        <v>-</v>
      </c>
      <c r="G148" s="191">
        <f>Calcul!$N151</f>
        <v>0.13695110873626878</v>
      </c>
      <c r="H148" s="183">
        <f>Calcul!$O151</f>
        <v>20.603346329651966</v>
      </c>
      <c r="I148" s="197" t="str">
        <f>Calcul!AW151</f>
        <v>E</v>
      </c>
      <c r="J148" s="201">
        <f>Calcul!$P151</f>
        <v>0.57904464201488937</v>
      </c>
      <c r="K148" s="183">
        <f>Calcul!$Q151</f>
        <v>65.421207440763084</v>
      </c>
      <c r="L148" s="201">
        <f>IFERROR(Calcul!$Y151,"-")</f>
        <v>0.26319444444444445</v>
      </c>
      <c r="M148" s="201">
        <f>IFERROR(Calcul!$Z151,"-")</f>
        <v>0.89444444444444438</v>
      </c>
      <c r="N148" s="183">
        <f>IFERROR(Calcul!$AA151,"-")</f>
        <v>120.92254640470183</v>
      </c>
      <c r="O148" s="183">
        <f>IFERROR(Calcul!$AB151,"&lt; 0°")</f>
        <v>40.72742533363072</v>
      </c>
      <c r="P148" s="304">
        <f>Calcul!$T151</f>
        <v>0.63112105895289694</v>
      </c>
      <c r="Q148" s="181" t="str">
        <f>IFERROR(Calcul!AY151,Q147)</f>
        <v>+</v>
      </c>
      <c r="R148" s="306">
        <f>IFERROR(Calcul!AZ151,"00:00")</f>
        <v>1.3537441737286882E-3</v>
      </c>
      <c r="S148" s="185">
        <f>Calcul!$AG151</f>
        <v>0.23873176009306496</v>
      </c>
      <c r="T148" s="185">
        <f>Calcul!$AH151</f>
        <v>0.91935752393671377</v>
      </c>
      <c r="U148" s="185">
        <f>Calcul!$AM151</f>
        <v>0.20705639111769569</v>
      </c>
      <c r="V148" s="185">
        <f>Calcul!$AN151</f>
        <v>0.95103289291208304</v>
      </c>
      <c r="W148" s="185">
        <f>Calcul!AS151</f>
        <v>0.16834259321008341</v>
      </c>
      <c r="X148" s="185">
        <f>Calcul!AT151</f>
        <v>0.98974669081969535</v>
      </c>
    </row>
    <row r="149" spans="2:24" ht="13" customHeight="1">
      <c r="B149" s="198">
        <f t="shared" si="2"/>
        <v>44340</v>
      </c>
      <c r="C149" s="199" t="str">
        <f>Calcul!AV152</f>
        <v>Lundi</v>
      </c>
      <c r="D149" s="93">
        <f>Calcul!G152</f>
        <v>144</v>
      </c>
      <c r="E149" s="213">
        <f>Calcul!$L152</f>
        <v>-3.1981986489430483</v>
      </c>
      <c r="F149" s="189" t="str">
        <f>Calcul!$M152</f>
        <v>-</v>
      </c>
      <c r="G149" s="191">
        <f>Calcul!$N152</f>
        <v>0.13325827703929369</v>
      </c>
      <c r="H149" s="183">
        <f>Calcul!$O152</f>
        <v>20.790889302997545</v>
      </c>
      <c r="I149" s="197" t="str">
        <f>Calcul!AW152</f>
        <v>E</v>
      </c>
      <c r="J149" s="201">
        <f>Calcul!$P152</f>
        <v>0.57910618920983892</v>
      </c>
      <c r="K149" s="183">
        <f>Calcul!$Q152</f>
        <v>65.608750414108655</v>
      </c>
      <c r="L149" s="201">
        <f>IFERROR(Calcul!$Y152,"-")</f>
        <v>0.26319444444444445</v>
      </c>
      <c r="M149" s="201">
        <f>IFERROR(Calcul!$Z152,"-")</f>
        <v>0.89513888888888893</v>
      </c>
      <c r="N149" s="183">
        <f>IFERROR(Calcul!$AA152,"-")</f>
        <v>121.21312987124134</v>
      </c>
      <c r="O149" s="183">
        <f>IFERROR(Calcul!$AB152,"&lt; 0°")</f>
        <v>40.645007706630039</v>
      </c>
      <c r="P149" s="304">
        <f>Calcul!$T152</f>
        <v>0.63243933286790288</v>
      </c>
      <c r="Q149" s="181" t="str">
        <f>IFERROR(Calcul!AY152,Q148)</f>
        <v>+</v>
      </c>
      <c r="R149" s="306">
        <f>IFERROR(Calcul!AZ152,"00:00")</f>
        <v>1.3182739150059408E-3</v>
      </c>
      <c r="S149" s="185">
        <f>Calcul!$AG152</f>
        <v>0.23804455370383262</v>
      </c>
      <c r="T149" s="185">
        <f>Calcul!$AH152</f>
        <v>0.92016782471584524</v>
      </c>
      <c r="U149" s="185">
        <f>Calcul!$AM152</f>
        <v>0.2061974958186735</v>
      </c>
      <c r="V149" s="185">
        <f>Calcul!$AN152</f>
        <v>0.95201488260100442</v>
      </c>
      <c r="W149" s="185">
        <f>Calcul!AS152</f>
        <v>0.16709628393789733</v>
      </c>
      <c r="X149" s="185">
        <f>Calcul!AT152</f>
        <v>0.99111609448178051</v>
      </c>
    </row>
    <row r="150" spans="2:24" ht="13" customHeight="1">
      <c r="B150" s="198">
        <f t="shared" si="2"/>
        <v>44341</v>
      </c>
      <c r="C150" s="199" t="str">
        <f>Calcul!AV153</f>
        <v>Mardi</v>
      </c>
      <c r="D150" s="93">
        <f>Calcul!G153</f>
        <v>145</v>
      </c>
      <c r="E150" s="213">
        <f>Calcul!$L153</f>
        <v>-3.1011853901987267</v>
      </c>
      <c r="F150" s="189" t="str">
        <f>Calcul!$M153</f>
        <v>-</v>
      </c>
      <c r="G150" s="191">
        <f>Calcul!$N153</f>
        <v>0.12921605792494695</v>
      </c>
      <c r="H150" s="183">
        <f>Calcul!$O153</f>
        <v>20.97247290593052</v>
      </c>
      <c r="I150" s="197" t="str">
        <f>Calcul!AW153</f>
        <v>E</v>
      </c>
      <c r="J150" s="201">
        <f>Calcul!$P153</f>
        <v>0.57917355952841143</v>
      </c>
      <c r="K150" s="183">
        <f>Calcul!$Q153</f>
        <v>65.79033401704163</v>
      </c>
      <c r="L150" s="201">
        <f>IFERROR(Calcul!$Y153,"-")</f>
        <v>0.26250000000000001</v>
      </c>
      <c r="M150" s="201">
        <f>IFERROR(Calcul!$Z153,"-")</f>
        <v>0.89583333333333337</v>
      </c>
      <c r="N150" s="183">
        <f>IFERROR(Calcul!$AA153,"-")</f>
        <v>121.49498767961654</v>
      </c>
      <c r="O150" s="183">
        <f>IFERROR(Calcul!$AB153,"&lt; 0°")</f>
        <v>40.56419798810942</v>
      </c>
      <c r="P150" s="304">
        <f>Calcul!$T153</f>
        <v>0.63372123251633283</v>
      </c>
      <c r="Q150" s="181" t="str">
        <f>IFERROR(Calcul!AY153,Q149)</f>
        <v>+</v>
      </c>
      <c r="R150" s="306">
        <f>IFERROR(Calcul!AZ153,"00:00")</f>
        <v>1.2818996484299516E-3</v>
      </c>
      <c r="S150" s="185">
        <f>Calcul!$AG153</f>
        <v>0.23738270254496641</v>
      </c>
      <c r="T150" s="185">
        <f>Calcul!$AH153</f>
        <v>0.92096441651185634</v>
      </c>
      <c r="U150" s="185">
        <f>Calcul!$AM153</f>
        <v>0.20536578270167941</v>
      </c>
      <c r="V150" s="185">
        <f>Calcul!$AN153</f>
        <v>0.95298133635514348</v>
      </c>
      <c r="W150" s="185">
        <f>Calcul!AS153</f>
        <v>0.16587590742268574</v>
      </c>
      <c r="X150" s="185">
        <f>Calcul!AT153</f>
        <v>0.99247121163413698</v>
      </c>
    </row>
    <row r="151" spans="2:24" ht="13" customHeight="1">
      <c r="B151" s="198">
        <f t="shared" si="2"/>
        <v>44342</v>
      </c>
      <c r="C151" s="199" t="str">
        <f>Calcul!AV154</f>
        <v>Mercredi</v>
      </c>
      <c r="D151" s="93">
        <f>Calcul!G154</f>
        <v>146</v>
      </c>
      <c r="E151" s="213">
        <f>Calcul!$L154</f>
        <v>-2.9959750814638477</v>
      </c>
      <c r="F151" s="189" t="str">
        <f>Calcul!$M154</f>
        <v>-</v>
      </c>
      <c r="G151" s="191">
        <f>Calcul!$N154</f>
        <v>0.12483229506099365</v>
      </c>
      <c r="H151" s="183">
        <f>Calcul!$O154</f>
        <v>21.148034182342506</v>
      </c>
      <c r="I151" s="197" t="str">
        <f>Calcul!AW154</f>
        <v>E</v>
      </c>
      <c r="J151" s="201">
        <f>Calcul!$P154</f>
        <v>0.57924662224281065</v>
      </c>
      <c r="K151" s="183">
        <f>Calcul!$Q154</f>
        <v>65.965895293453627</v>
      </c>
      <c r="L151" s="201">
        <f>IFERROR(Calcul!$Y154,"-")</f>
        <v>0.26180555555555557</v>
      </c>
      <c r="M151" s="201">
        <f>IFERROR(Calcul!$Z154,"-")</f>
        <v>0.8965277777777777</v>
      </c>
      <c r="N151" s="183">
        <f>IFERROR(Calcul!$AA154,"-")</f>
        <v>121.76798075233422</v>
      </c>
      <c r="O151" s="183">
        <f>IFERROR(Calcul!$AB154,"&lt; 0°")</f>
        <v>40.485113260422651</v>
      </c>
      <c r="P151" s="304">
        <f>Calcul!$T154</f>
        <v>0.63496585954837526</v>
      </c>
      <c r="Q151" s="181" t="str">
        <f>IFERROR(Calcul!AY154,Q150)</f>
        <v>+</v>
      </c>
      <c r="R151" s="306">
        <f>IFERROR(Calcul!AZ154,"00:00")</f>
        <v>1.2446270320424224E-3</v>
      </c>
      <c r="S151" s="185">
        <f>Calcul!$AG154</f>
        <v>0.23674667216899717</v>
      </c>
      <c r="T151" s="185">
        <f>Calcul!$AH154</f>
        <v>0.92174657231662416</v>
      </c>
      <c r="U151" s="185">
        <f>Calcul!$AM154</f>
        <v>0.20456202258243619</v>
      </c>
      <c r="V151" s="185">
        <f>Calcul!$AN154</f>
        <v>0.95393122190318502</v>
      </c>
      <c r="W151" s="185">
        <f>Calcul!AS154</f>
        <v>0.16468293290489563</v>
      </c>
      <c r="X151" s="185">
        <f>Calcul!AT154</f>
        <v>0.99381031158072564</v>
      </c>
    </row>
    <row r="152" spans="2:24" ht="13" customHeight="1">
      <c r="B152" s="198">
        <f t="shared" si="2"/>
        <v>44343</v>
      </c>
      <c r="C152" s="199" t="str">
        <f>Calcul!AV155</f>
        <v>Jeudi</v>
      </c>
      <c r="D152" s="93">
        <f>Calcul!G155</f>
        <v>147</v>
      </c>
      <c r="E152" s="213">
        <f>Calcul!$L155</f>
        <v>-2.8827688301043688</v>
      </c>
      <c r="F152" s="189" t="str">
        <f>Calcul!$M155</f>
        <v>-</v>
      </c>
      <c r="G152" s="191">
        <f>Calcul!$N155</f>
        <v>0.12011536792101536</v>
      </c>
      <c r="H152" s="183">
        <f>Calcul!$O155</f>
        <v>21.317511920468288</v>
      </c>
      <c r="I152" s="197" t="str">
        <f>Calcul!AW155</f>
        <v>E</v>
      </c>
      <c r="J152" s="201">
        <f>Calcul!$P155</f>
        <v>0.57932523769514355</v>
      </c>
      <c r="K152" s="183">
        <f>Calcul!$Q155</f>
        <v>66.135373031579405</v>
      </c>
      <c r="L152" s="201">
        <f>IFERROR(Calcul!$Y155,"-")</f>
        <v>0.26111111111111113</v>
      </c>
      <c r="M152" s="201">
        <f>IFERROR(Calcul!$Z155,"-")</f>
        <v>0.89722222222222225</v>
      </c>
      <c r="N152" s="183">
        <f>IFERROR(Calcul!$AA155,"-")</f>
        <v>122.03197221812096</v>
      </c>
      <c r="O152" s="183">
        <f>IFERROR(Calcul!$AB155,"&lt; 0°")</f>
        <v>40.407869586136975</v>
      </c>
      <c r="P152" s="304">
        <f>Calcul!$T155</f>
        <v>0.63617232324048512</v>
      </c>
      <c r="Q152" s="181" t="str">
        <f>IFERROR(Calcul!AY155,Q151)</f>
        <v>+</v>
      </c>
      <c r="R152" s="306">
        <f>IFERROR(Calcul!AZ155,"00:00")</f>
        <v>1.2064636921098604E-3</v>
      </c>
      <c r="S152" s="185">
        <f>Calcul!$AG155</f>
        <v>0.23613691674319126</v>
      </c>
      <c r="T152" s="185">
        <f>Calcul!$AH155</f>
        <v>0.92251355864709594</v>
      </c>
      <c r="U152" s="185">
        <f>Calcul!$AM155</f>
        <v>0.20378698325900188</v>
      </c>
      <c r="V152" s="185">
        <f>Calcul!$AN155</f>
        <v>0.95486349213128541</v>
      </c>
      <c r="W152" s="185">
        <f>Calcul!AS155</f>
        <v>0.16351888836527526</v>
      </c>
      <c r="X152" s="185">
        <f>Calcul!AT155</f>
        <v>0.99513158702501192</v>
      </c>
    </row>
    <row r="153" spans="2:24" ht="13" customHeight="1">
      <c r="B153" s="198">
        <f t="shared" si="2"/>
        <v>44344</v>
      </c>
      <c r="C153" s="199" t="str">
        <f>Calcul!AV156</f>
        <v>Vendredi</v>
      </c>
      <c r="D153" s="93">
        <f>Calcul!G156</f>
        <v>148</v>
      </c>
      <c r="E153" s="213">
        <f>Calcul!$L156</f>
        <v>-2.7617803701766297</v>
      </c>
      <c r="F153" s="189" t="str">
        <f>Calcul!$M156</f>
        <v>-</v>
      </c>
      <c r="G153" s="191">
        <f>Calcul!$N156</f>
        <v>0.11507418209069291</v>
      </c>
      <c r="H153" s="183">
        <f>Calcul!$O156</f>
        <v>21.480846713627763</v>
      </c>
      <c r="I153" s="197" t="str">
        <f>Calcul!AW156</f>
        <v>E</v>
      </c>
      <c r="J153" s="201">
        <f>Calcul!$P156</f>
        <v>0.57940925745898231</v>
      </c>
      <c r="K153" s="183">
        <f>Calcul!$Q156</f>
        <v>66.298707824738869</v>
      </c>
      <c r="L153" s="201">
        <f>IFERROR(Calcul!$Y156,"-")</f>
        <v>0.26041666666666669</v>
      </c>
      <c r="M153" s="201">
        <f>IFERROR(Calcul!$Z156,"-")</f>
        <v>0.8979166666666667</v>
      </c>
      <c r="N153" s="183">
        <f>IFERROR(Calcul!$AA156,"-")</f>
        <v>122.28682765336579</v>
      </c>
      <c r="O153" s="183">
        <f>IFERROR(Calcul!$AB156,"&lt; 0°")</f>
        <v>40.332581747310861</v>
      </c>
      <c r="P153" s="304">
        <f>Calcul!$T156</f>
        <v>0.637339742521987</v>
      </c>
      <c r="Q153" s="181" t="str">
        <f>IFERROR(Calcul!AY156,Q152)</f>
        <v>+</v>
      </c>
      <c r="R153" s="306">
        <f>IFERROR(Calcul!AZ156,"00:00")</f>
        <v>1.1674192815018802E-3</v>
      </c>
      <c r="S153" s="185">
        <f>Calcul!$AG156</f>
        <v>0.23555387778534245</v>
      </c>
      <c r="T153" s="185">
        <f>Calcul!$AH156</f>
        <v>0.92326463713262219</v>
      </c>
      <c r="U153" s="185">
        <f>Calcul!$AM156</f>
        <v>0.2030414274245039</v>
      </c>
      <c r="V153" s="185">
        <f>Calcul!$AN156</f>
        <v>0.95577708749346069</v>
      </c>
      <c r="W153" s="185">
        <f>Calcul!AS156</f>
        <v>0.16238536007504831</v>
      </c>
      <c r="X153" s="185">
        <f>Calcul!AT156</f>
        <v>0.99643315484291639</v>
      </c>
    </row>
    <row r="154" spans="2:24" ht="13" customHeight="1">
      <c r="B154" s="198">
        <f t="shared" si="2"/>
        <v>44345</v>
      </c>
      <c r="C154" s="199" t="str">
        <f>Calcul!AV157</f>
        <v>Samedi</v>
      </c>
      <c r="D154" s="93">
        <f>Calcul!G157</f>
        <v>149</v>
      </c>
      <c r="E154" s="213">
        <f>Calcul!$L157</f>
        <v>-2.6332358038488897</v>
      </c>
      <c r="F154" s="189" t="str">
        <f>Calcul!$M157</f>
        <v>-</v>
      </c>
      <c r="G154" s="191">
        <f>Calcul!$N157</f>
        <v>0.10971815849370374</v>
      </c>
      <c r="H154" s="183">
        <f>Calcul!$O157</f>
        <v>21.637981020559991</v>
      </c>
      <c r="I154" s="197" t="str">
        <f>Calcul!AW157</f>
        <v>E</v>
      </c>
      <c r="J154" s="201">
        <f>Calcul!$P157</f>
        <v>0.57949852451893213</v>
      </c>
      <c r="K154" s="183">
        <f>Calcul!$Q157</f>
        <v>66.455842131671105</v>
      </c>
      <c r="L154" s="201">
        <f>IFERROR(Calcul!$Y157,"-")</f>
        <v>0.26041666666666669</v>
      </c>
      <c r="M154" s="201">
        <f>IFERROR(Calcul!$Z157,"-")</f>
        <v>0.89861111111111114</v>
      </c>
      <c r="N154" s="183">
        <f>IFERROR(Calcul!$AA157,"-")</f>
        <v>122.53241532865809</v>
      </c>
      <c r="O154" s="183">
        <f>IFERROR(Calcul!$AB157,"&lt; 0°")</f>
        <v>40.259362978543194</v>
      </c>
      <c r="P154" s="304">
        <f>Calcul!$T157</f>
        <v>0.6384672480530279</v>
      </c>
      <c r="Q154" s="181" t="str">
        <f>IFERROR(Calcul!AY157,Q153)</f>
        <v>+</v>
      </c>
      <c r="R154" s="306">
        <f>IFERROR(Calcul!AZ157,"00:00")</f>
        <v>1.1275055310409066E-3</v>
      </c>
      <c r="S154" s="185">
        <f>Calcul!$AG157</f>
        <v>0.23499798286214466</v>
      </c>
      <c r="T154" s="185">
        <f>Calcul!$AH157</f>
        <v>0.92399906617571947</v>
      </c>
      <c r="U154" s="185">
        <f>Calcul!$AM157</f>
        <v>0.20232611042239845</v>
      </c>
      <c r="V154" s="185">
        <f>Calcul!$AN157</f>
        <v>0.9566709386154657</v>
      </c>
      <c r="W154" s="185">
        <f>Calcul!AS157</f>
        <v>0.16128399146185693</v>
      </c>
      <c r="X154" s="185">
        <f>Calcul!AT157</f>
        <v>0.99771305757600715</v>
      </c>
    </row>
    <row r="155" spans="2:24" ht="13" customHeight="1">
      <c r="B155" s="198">
        <f t="shared" si="2"/>
        <v>44346</v>
      </c>
      <c r="C155" s="199" t="str">
        <f>Calcul!AV158</f>
        <v>Dimanche</v>
      </c>
      <c r="D155" s="93">
        <f>Calcul!G158</f>
        <v>150</v>
      </c>
      <c r="E155" s="213">
        <f>Calcul!$L158</f>
        <v>-2.497373317192733</v>
      </c>
      <c r="F155" s="189" t="str">
        <f>Calcul!$M158</f>
        <v>-</v>
      </c>
      <c r="G155" s="191">
        <f>Calcul!$N158</f>
        <v>0.10405722154969721</v>
      </c>
      <c r="H155" s="183">
        <f>Calcul!$O158</f>
        <v>21.788859225170288</v>
      </c>
      <c r="I155" s="197" t="str">
        <f>Calcul!AW158</f>
        <v>E</v>
      </c>
      <c r="J155" s="201">
        <f>Calcul!$P158</f>
        <v>0.57959287346799893</v>
      </c>
      <c r="K155" s="183">
        <f>Calcul!$Q158</f>
        <v>66.606720336281398</v>
      </c>
      <c r="L155" s="201">
        <f>IFERROR(Calcul!$Y158,"-")</f>
        <v>0.25972222222222224</v>
      </c>
      <c r="M155" s="201">
        <f>IFERROR(Calcul!$Z158,"-")</f>
        <v>0.89930555555555547</v>
      </c>
      <c r="N155" s="183">
        <f>IFERROR(Calcul!$AA158,"-")</f>
        <v>122.76860645954069</v>
      </c>
      <c r="O155" s="183">
        <f>IFERROR(Calcul!$AB158,"&lt; 0°")</f>
        <v>40.188324694784022</v>
      </c>
      <c r="P155" s="304">
        <f>Calcul!$T158</f>
        <v>0.63955398434612498</v>
      </c>
      <c r="Q155" s="181" t="str">
        <f>IFERROR(Calcul!AY158,Q154)</f>
        <v>+</v>
      </c>
      <c r="R155" s="306">
        <f>IFERROR(Calcul!AZ158,"00:00")</f>
        <v>1.0867362930970792E-3</v>
      </c>
      <c r="S155" s="185">
        <f>Calcul!$AG158</f>
        <v>0.23446964425511516</v>
      </c>
      <c r="T155" s="185">
        <f>Calcul!$AH158</f>
        <v>0.92471610268088256</v>
      </c>
      <c r="U155" s="185">
        <f>Calcul!$AM158</f>
        <v>0.20164177784743567</v>
      </c>
      <c r="V155" s="185">
        <f>Calcul!$AN158</f>
        <v>0.95754396908856199</v>
      </c>
      <c r="W155" s="185">
        <f>Calcul!AS158</f>
        <v>0.16021648117837073</v>
      </c>
      <c r="X155" s="185">
        <f>Calcul!AT158</f>
        <v>0.9989692657576269</v>
      </c>
    </row>
    <row r="156" spans="2:24" ht="13" customHeight="1">
      <c r="B156" s="198">
        <f t="shared" si="2"/>
        <v>44347</v>
      </c>
      <c r="C156" s="199" t="str">
        <f>Calcul!AV159</f>
        <v>Lundi</v>
      </c>
      <c r="D156" s="93">
        <f>Calcul!G159</f>
        <v>151</v>
      </c>
      <c r="E156" s="213">
        <f>Calcul!$L159</f>
        <v>-2.354442870723596</v>
      </c>
      <c r="F156" s="189" t="str">
        <f>Calcul!$M159</f>
        <v>-</v>
      </c>
      <c r="G156" s="191">
        <f>Calcul!$N159</f>
        <v>9.810178628014983E-2</v>
      </c>
      <c r="H156" s="183">
        <f>Calcul!$O159</f>
        <v>21.933427695507799</v>
      </c>
      <c r="I156" s="197" t="str">
        <f>Calcul!AW159</f>
        <v>E</v>
      </c>
      <c r="J156" s="201">
        <f>Calcul!$P159</f>
        <v>0.57969213072249137</v>
      </c>
      <c r="K156" s="183">
        <f>Calcul!$Q159</f>
        <v>66.751288806618916</v>
      </c>
      <c r="L156" s="201">
        <f>IFERROR(Calcul!$Y159,"-")</f>
        <v>0.25972222222222224</v>
      </c>
      <c r="M156" s="201">
        <f>IFERROR(Calcul!$Z159,"-")</f>
        <v>0.9</v>
      </c>
      <c r="N156" s="183">
        <f>IFERROR(Calcul!$AA159,"-")</f>
        <v>122.99527546051996</v>
      </c>
      <c r="O156" s="183">
        <f>IFERROR(Calcul!$AB159,"&lt; 0°")</f>
        <v>40.11957621498712</v>
      </c>
      <c r="P156" s="304">
        <f>Calcul!$T159</f>
        <v>0.64059911192281693</v>
      </c>
      <c r="Q156" s="181" t="str">
        <f>IFERROR(Calcul!AY159,Q155)</f>
        <v>+</v>
      </c>
      <c r="R156" s="306">
        <f>IFERROR(Calcul!AZ159,"00:00")</f>
        <v>1.045127576691951E-3</v>
      </c>
      <c r="S156" s="185">
        <f>Calcul!$AG159</f>
        <v>0.23396925759974616</v>
      </c>
      <c r="T156" s="185">
        <f>Calcul!$AH159</f>
        <v>0.92541500384523634</v>
      </c>
      <c r="U156" s="185">
        <f>Calcul!$AM159</f>
        <v>0.2009891629977599</v>
      </c>
      <c r="V156" s="185">
        <f>Calcul!$AN159</f>
        <v>0.9583950984472227</v>
      </c>
      <c r="W156" s="185">
        <f>Calcul!AS159</f>
        <v>0.15918458025412752</v>
      </c>
      <c r="X156" s="185">
        <f>Calcul!AT159</f>
        <v>1.0001996811908551</v>
      </c>
    </row>
    <row r="157" spans="2:24" ht="13" customHeight="1">
      <c r="B157" s="198">
        <f t="shared" si="2"/>
        <v>44348</v>
      </c>
      <c r="C157" s="199" t="str">
        <f>Calcul!AV160</f>
        <v>Mardi</v>
      </c>
      <c r="D157" s="93">
        <f>Calcul!G160</f>
        <v>152</v>
      </c>
      <c r="E157" s="213">
        <f>Calcul!$L160</f>
        <v>-2.2047058651480231</v>
      </c>
      <c r="F157" s="189" t="str">
        <f>Calcul!$M160</f>
        <v>-</v>
      </c>
      <c r="G157" s="191">
        <f>Calcul!$N160</f>
        <v>9.1862744381167635E-2</v>
      </c>
      <c r="H157" s="183">
        <f>Calcul!$O160</f>
        <v>22.071634841788935</v>
      </c>
      <c r="I157" s="197" t="str">
        <f>Calcul!AW160</f>
        <v>E</v>
      </c>
      <c r="J157" s="201">
        <f>Calcul!$P160</f>
        <v>0.57979611475414106</v>
      </c>
      <c r="K157" s="183">
        <f>Calcul!$Q160</f>
        <v>66.889495952900049</v>
      </c>
      <c r="L157" s="201">
        <f>IFERROR(Calcul!$Y160,"-")</f>
        <v>0.2590277777777778</v>
      </c>
      <c r="M157" s="201">
        <f>IFERROR(Calcul!$Z160,"-")</f>
        <v>0.90069444444444446</v>
      </c>
      <c r="N157" s="183">
        <f>IFERROR(Calcul!$AA160,"-")</f>
        <v>123.21230020129811</v>
      </c>
      <c r="O157" s="183">
        <f>IFERROR(Calcul!$AB160,"&lt; 0°")</f>
        <v>40.053224482769629</v>
      </c>
      <c r="P157" s="304">
        <f>Calcul!$T160</f>
        <v>0.64160180949624401</v>
      </c>
      <c r="Q157" s="181" t="str">
        <f>IFERROR(Calcul!AY160,Q156)</f>
        <v>+</v>
      </c>
      <c r="R157" s="306">
        <f>IFERROR(Calcul!AZ160,"00:00")</f>
        <v>1.0026975734270804E-3</v>
      </c>
      <c r="S157" s="185">
        <f>Calcul!$AG160</f>
        <v>0.23349720050426234</v>
      </c>
      <c r="T157" s="185">
        <f>Calcul!$AH160</f>
        <v>0.92609502900401985</v>
      </c>
      <c r="U157" s="185">
        <f>Calcul!$AM160</f>
        <v>0.20036898418599722</v>
      </c>
      <c r="V157" s="185">
        <f>Calcul!$AN160</f>
        <v>0.95922324532228498</v>
      </c>
      <c r="W157" s="185">
        <f>Calcul!AS160</f>
        <v>0.15819008820726657</v>
      </c>
      <c r="X157" s="185">
        <f>Calcul!AT160</f>
        <v>1.0014021413010157</v>
      </c>
    </row>
    <row r="158" spans="2:24" ht="13" customHeight="1">
      <c r="B158" s="198">
        <f t="shared" si="2"/>
        <v>44349</v>
      </c>
      <c r="C158" s="199" t="str">
        <f>Calcul!AV161</f>
        <v>Mercredi</v>
      </c>
      <c r="D158" s="93">
        <f>Calcul!G161</f>
        <v>153</v>
      </c>
      <c r="E158" s="213">
        <f>Calcul!$L161</f>
        <v>-2.0484347828520475</v>
      </c>
      <c r="F158" s="189" t="str">
        <f>Calcul!$M161</f>
        <v>-</v>
      </c>
      <c r="G158" s="191">
        <f>Calcul!$N161</f>
        <v>8.5351449285501979E-2</v>
      </c>
      <c r="H158" s="183">
        <f>Calcul!$O161</f>
        <v>22.203431173280606</v>
      </c>
      <c r="I158" s="197" t="str">
        <f>Calcul!AW161</f>
        <v>E</v>
      </c>
      <c r="J158" s="201">
        <f>Calcul!$P161</f>
        <v>0.57990463633906886</v>
      </c>
      <c r="K158" s="183">
        <f>Calcul!$Q161</f>
        <v>67.02129228439172</v>
      </c>
      <c r="L158" s="201">
        <f>IFERROR(Calcul!$Y161,"-")</f>
        <v>0.25833333333333336</v>
      </c>
      <c r="M158" s="201">
        <f>IFERROR(Calcul!$Z161,"-")</f>
        <v>0.90138888888888891</v>
      </c>
      <c r="N158" s="183">
        <f>IFERROR(Calcul!$AA161,"-")</f>
        <v>123.41956226412384</v>
      </c>
      <c r="O158" s="183">
        <f>IFERROR(Calcul!$AB161,"&lt; 0°")</f>
        <v>39.989373785324076</v>
      </c>
      <c r="P158" s="304">
        <f>Calcul!$T161</f>
        <v>0.64256127616983327</v>
      </c>
      <c r="Q158" s="181" t="str">
        <f>IFERROR(Calcul!AY161,Q157)</f>
        <v>+</v>
      </c>
      <c r="R158" s="306">
        <f>IFERROR(Calcul!AZ161,"00:00")</f>
        <v>9.5946667358925986E-4</v>
      </c>
      <c r="S158" s="185">
        <f>Calcul!$AG161</f>
        <v>0.23305383115504788</v>
      </c>
      <c r="T158" s="185">
        <f>Calcul!$AH161</f>
        <v>0.92675544152308975</v>
      </c>
      <c r="U158" s="185">
        <f>Calcul!$AM161</f>
        <v>0.1997819419197864</v>
      </c>
      <c r="V158" s="185">
        <f>Calcul!$AN161</f>
        <v>0.96002733075835123</v>
      </c>
      <c r="W158" s="185">
        <f>Calcul!AS161</f>
        <v>0.15723484799228263</v>
      </c>
      <c r="X158" s="185">
        <f>Calcul!AT161</f>
        <v>1.002574424685855</v>
      </c>
    </row>
    <row r="159" spans="2:24" ht="13" customHeight="1">
      <c r="B159" s="198">
        <f t="shared" si="2"/>
        <v>44350</v>
      </c>
      <c r="C159" s="199" t="str">
        <f>Calcul!AV162</f>
        <v>Jeudi</v>
      </c>
      <c r="D159" s="93">
        <f>Calcul!G162</f>
        <v>154</v>
      </c>
      <c r="E159" s="213">
        <f>Calcul!$L162</f>
        <v>-1.8859128057416772</v>
      </c>
      <c r="F159" s="189" t="str">
        <f>Calcul!$M162</f>
        <v>-</v>
      </c>
      <c r="G159" s="191">
        <f>Calcul!$N162</f>
        <v>7.857970023923655E-2</v>
      </c>
      <c r="H159" s="183">
        <f>Calcul!$O162</f>
        <v>22.328769353856273</v>
      </c>
      <c r="I159" s="197" t="str">
        <f>Calcul!AW162</f>
        <v>E</v>
      </c>
      <c r="J159" s="201">
        <f>Calcul!$P162</f>
        <v>0.58001749882317322</v>
      </c>
      <c r="K159" s="183">
        <f>Calcul!$Q162</f>
        <v>67.146630464967387</v>
      </c>
      <c r="L159" s="201">
        <f>IFERROR(Calcul!$Y162,"-")</f>
        <v>0.25833333333333336</v>
      </c>
      <c r="M159" s="201">
        <f>IFERROR(Calcul!$Z162,"-")</f>
        <v>0.90208333333333324</v>
      </c>
      <c r="N159" s="183">
        <f>IFERROR(Calcul!$AA162,"-")</f>
        <v>123.61694720109131</v>
      </c>
      <c r="O159" s="183">
        <f>IFERROR(Calcul!$AB162,"&lt; 0°")</f>
        <v>39.928125471901289</v>
      </c>
      <c r="P159" s="304">
        <f>Calcul!$T162</f>
        <v>0.64347673364166358</v>
      </c>
      <c r="Q159" s="181" t="str">
        <f>IFERROR(Calcul!AY162,Q158)</f>
        <v>+</v>
      </c>
      <c r="R159" s="306">
        <f>IFERROR(Calcul!AZ162,"00:00")</f>
        <v>9.1545747183030546E-4</v>
      </c>
      <c r="S159" s="185">
        <f>Calcul!$AG162</f>
        <v>0.2326394869164751</v>
      </c>
      <c r="T159" s="185">
        <f>Calcul!$AH162</f>
        <v>0.92739551072987136</v>
      </c>
      <c r="U159" s="185">
        <f>Calcul!$AM162</f>
        <v>0.19922871596494227</v>
      </c>
      <c r="V159" s="185">
        <f>Calcul!$AN162</f>
        <v>0.96080628168140414</v>
      </c>
      <c r="W159" s="185">
        <f>Calcul!AS162</f>
        <v>0.15632073966381643</v>
      </c>
      <c r="X159" s="185">
        <f>Calcul!AT162</f>
        <v>1.00371425798253</v>
      </c>
    </row>
    <row r="160" spans="2:24" ht="13" customHeight="1">
      <c r="B160" s="198">
        <f t="shared" si="2"/>
        <v>44351</v>
      </c>
      <c r="C160" s="199" t="str">
        <f>Calcul!AV163</f>
        <v>Vendredi</v>
      </c>
      <c r="D160" s="93">
        <f>Calcul!G163</f>
        <v>155</v>
      </c>
      <c r="E160" s="213">
        <f>Calcul!$L163</f>
        <v>-1.7174334101187609</v>
      </c>
      <c r="F160" s="189" t="str">
        <f>Calcul!$M163</f>
        <v>-</v>
      </c>
      <c r="G160" s="191">
        <f>Calcul!$N163</f>
        <v>7.1559725421615039E-2</v>
      </c>
      <c r="H160" s="183">
        <f>Calcul!$O163</f>
        <v>22.447604256038584</v>
      </c>
      <c r="I160" s="197" t="str">
        <f>Calcul!AW163</f>
        <v>E</v>
      </c>
      <c r="J160" s="201">
        <f>Calcul!$P163</f>
        <v>0.58013449840346698</v>
      </c>
      <c r="K160" s="183">
        <f>Calcul!$Q163</f>
        <v>67.265465367149702</v>
      </c>
      <c r="L160" s="201">
        <f>IFERROR(Calcul!$Y163,"-")</f>
        <v>0.25763888888888892</v>
      </c>
      <c r="M160" s="201">
        <f>IFERROR(Calcul!$Z163,"-")</f>
        <v>0.90208333333333324</v>
      </c>
      <c r="N160" s="183">
        <f>IFERROR(Calcul!$AA163,"-")</f>
        <v>123.80434479015931</v>
      </c>
      <c r="O160" s="183">
        <f>IFERROR(Calcul!$AB163,"&lt; 0°")</f>
        <v>39.869577673247072</v>
      </c>
      <c r="P160" s="304">
        <f>Calcul!$T163</f>
        <v>0.64434742840354686</v>
      </c>
      <c r="Q160" s="181" t="str">
        <f>IFERROR(Calcul!AY163,Q159)</f>
        <v>+</v>
      </c>
      <c r="R160" s="306">
        <f>IFERROR(Calcul!AZ163,"00:00")</f>
        <v>8.7069476188328387E-4</v>
      </c>
      <c r="S160" s="185">
        <f>Calcul!$AG163</f>
        <v>0.2322544829334823</v>
      </c>
      <c r="T160" s="185">
        <f>Calcul!$AH163</f>
        <v>0.92801451387345157</v>
      </c>
      <c r="U160" s="185">
        <f>Calcul!$AM163</f>
        <v>0.19870996230726304</v>
      </c>
      <c r="V160" s="185">
        <f>Calcul!$AN163</f>
        <v>0.96155903449967084</v>
      </c>
      <c r="W160" s="185">
        <f>Calcul!AS163</f>
        <v>0.15544967264589934</v>
      </c>
      <c r="X160" s="185">
        <f>Calcul!AT163</f>
        <v>1.0048193241610346</v>
      </c>
    </row>
    <row r="161" spans="2:24" ht="13" customHeight="1">
      <c r="B161" s="198">
        <f t="shared" si="2"/>
        <v>44352</v>
      </c>
      <c r="C161" s="199" t="str">
        <f>Calcul!AV164</f>
        <v>Samedi</v>
      </c>
      <c r="D161" s="93">
        <f>Calcul!G164</f>
        <v>156</v>
      </c>
      <c r="E161" s="213">
        <f>Calcul!$L164</f>
        <v>-1.543299939348262</v>
      </c>
      <c r="F161" s="189" t="str">
        <f>Calcul!$M164</f>
        <v>-</v>
      </c>
      <c r="G161" s="191">
        <f>Calcul!$N164</f>
        <v>6.4304164139510914E-2</v>
      </c>
      <c r="H161" s="183">
        <f>Calcul!$O164</f>
        <v>22.559893013343299</v>
      </c>
      <c r="I161" s="197" t="str">
        <f>Calcul!AW164</f>
        <v>E</v>
      </c>
      <c r="J161" s="201">
        <f>Calcul!$P164</f>
        <v>0.58025542442483535</v>
      </c>
      <c r="K161" s="183">
        <f>Calcul!$Q164</f>
        <v>67.377754124454412</v>
      </c>
      <c r="L161" s="201">
        <f>IFERROR(Calcul!$Y164,"-")</f>
        <v>0.25763888888888892</v>
      </c>
      <c r="M161" s="201">
        <f>IFERROR(Calcul!$Z164,"-")</f>
        <v>0.90277777777777779</v>
      </c>
      <c r="N161" s="183">
        <f>IFERROR(Calcul!$AA164,"-")</f>
        <v>123.98164928861198</v>
      </c>
      <c r="O161" s="183">
        <f>IFERROR(Calcul!$AB164,"&lt; 0°")</f>
        <v>39.813825023431953</v>
      </c>
      <c r="P161" s="304">
        <f>Calcul!$T164</f>
        <v>0.64517263392340563</v>
      </c>
      <c r="Q161" s="181" t="str">
        <f>IFERROR(Calcul!AY164,Q160)</f>
        <v>+</v>
      </c>
      <c r="R161" s="306">
        <f>IFERROR(Calcul!AZ164,"00:00")</f>
        <v>8.2520551985876267E-4</v>
      </c>
      <c r="S161" s="185">
        <f>Calcul!$AG164</f>
        <v>0.23189911074583133</v>
      </c>
      <c r="T161" s="185">
        <f>Calcul!$AH164</f>
        <v>0.92861173810383935</v>
      </c>
      <c r="U161" s="185">
        <f>Calcul!$AM164</f>
        <v>0.19822631003186006</v>
      </c>
      <c r="V161" s="185">
        <f>Calcul!$AN164</f>
        <v>0.96228453881781062</v>
      </c>
      <c r="W161" s="185">
        <f>Calcul!AS164</f>
        <v>0.15462357651214273</v>
      </c>
      <c r="X161" s="185">
        <f>Calcul!AT164</f>
        <v>1.0058872723375278</v>
      </c>
    </row>
    <row r="162" spans="2:24" ht="13" customHeight="1">
      <c r="B162" s="198">
        <f t="shared" si="2"/>
        <v>44353</v>
      </c>
      <c r="C162" s="199" t="str">
        <f>Calcul!AV165</f>
        <v>Dimanche</v>
      </c>
      <c r="D162" s="93">
        <f>Calcul!G165</f>
        <v>157</v>
      </c>
      <c r="E162" s="213">
        <f>Calcul!$L165</f>
        <v>-1.3638251551410487</v>
      </c>
      <c r="F162" s="189" t="str">
        <f>Calcul!$M165</f>
        <v>-</v>
      </c>
      <c r="G162" s="191">
        <f>Calcul!$N165</f>
        <v>5.6826048130877028E-2</v>
      </c>
      <c r="H162" s="183">
        <f>Calcul!$O165</f>
        <v>22.665595070741741</v>
      </c>
      <c r="I162" s="197" t="str">
        <f>Calcul!AW165</f>
        <v>E</v>
      </c>
      <c r="J162" s="201">
        <f>Calcul!$P165</f>
        <v>0.58038005969164586</v>
      </c>
      <c r="K162" s="183">
        <f>Calcul!$Q165</f>
        <v>67.483456181852858</v>
      </c>
      <c r="L162" s="201">
        <f>IFERROR(Calcul!$Y165,"-")</f>
        <v>0.25763888888888892</v>
      </c>
      <c r="M162" s="201">
        <f>IFERROR(Calcul!$Z165,"-")</f>
        <v>0.90347222222222223</v>
      </c>
      <c r="N162" s="183">
        <f>IFERROR(Calcul!$AA165,"-")</f>
        <v>124.14875968264165</v>
      </c>
      <c r="O162" s="183">
        <f>IFERROR(Calcul!$AB165,"&lt; 0°")</f>
        <v>39.760958385557643</v>
      </c>
      <c r="P162" s="304">
        <f>Calcul!$T165</f>
        <v>0.64595165279913869</v>
      </c>
      <c r="Q162" s="181" t="str">
        <f>IFERROR(Calcul!AY165,Q161)</f>
        <v>+</v>
      </c>
      <c r="R162" s="306">
        <f>IFERROR(Calcul!AZ165,"00:00")</f>
        <v>7.7901887573306183E-4</v>
      </c>
      <c r="S162" s="185">
        <f>Calcul!$AG165</f>
        <v>0.23157363692347591</v>
      </c>
      <c r="T162" s="185">
        <f>Calcul!$AH165</f>
        <v>0.92918648245981583</v>
      </c>
      <c r="U162" s="185">
        <f>Calcul!$AM165</f>
        <v>0.19777835814172659</v>
      </c>
      <c r="V162" s="185">
        <f>Calcul!$AN165</f>
        <v>0.96298176124156531</v>
      </c>
      <c r="W162" s="185">
        <f>Calcul!AS165</f>
        <v>0.15384439020612009</v>
      </c>
      <c r="X162" s="185">
        <f>Calcul!AT165</f>
        <v>1.0069157291771715</v>
      </c>
    </row>
    <row r="163" spans="2:24" ht="13" customHeight="1">
      <c r="B163" s="198">
        <f t="shared" si="2"/>
        <v>44354</v>
      </c>
      <c r="C163" s="199" t="str">
        <f>Calcul!AV166</f>
        <v>Lundi</v>
      </c>
      <c r="D163" s="93">
        <f>Calcul!G166</f>
        <v>158</v>
      </c>
      <c r="E163" s="213">
        <f>Calcul!$L166</f>
        <v>-1.1793307683433878</v>
      </c>
      <c r="F163" s="189" t="str">
        <f>Calcul!$M166</f>
        <v>-</v>
      </c>
      <c r="G163" s="191">
        <f>Calcul!$N166</f>
        <v>4.9138782014307825E-2</v>
      </c>
      <c r="H163" s="183">
        <f>Calcul!$O166</f>
        <v>22.764672233062232</v>
      </c>
      <c r="I163" s="197" t="str">
        <f>Calcul!AW166</f>
        <v>E</v>
      </c>
      <c r="J163" s="201">
        <f>Calcul!$P166</f>
        <v>0.58050818079358868</v>
      </c>
      <c r="K163" s="183">
        <f>Calcul!$Q166</f>
        <v>67.582533344173342</v>
      </c>
      <c r="L163" s="201">
        <f>IFERROR(Calcul!$Y166,"-")</f>
        <v>0.25694444444444448</v>
      </c>
      <c r="M163" s="201">
        <f>IFERROR(Calcul!$Z166,"-")</f>
        <v>0.90416666666666667</v>
      </c>
      <c r="N163" s="183">
        <f>IFERROR(Calcul!$AA166,"-")</f>
        <v>124.30557993170233</v>
      </c>
      <c r="O163" s="183">
        <f>IFERROR(Calcul!$AB166,"&lt; 0°")</f>
        <v>39.71106458285746</v>
      </c>
      <c r="P163" s="304">
        <f>Calcul!$T166</f>
        <v>0.64668381887188597</v>
      </c>
      <c r="Q163" s="181" t="str">
        <f>IFERROR(Calcul!AY166,Q162)</f>
        <v>+</v>
      </c>
      <c r="R163" s="306">
        <f>IFERROR(Calcul!AZ166,"00:00")</f>
        <v>7.3216607274728673E-4</v>
      </c>
      <c r="S163" s="185">
        <f>Calcul!$AG166</f>
        <v>0.23127830173290934</v>
      </c>
      <c r="T163" s="185">
        <f>Calcul!$AH166</f>
        <v>0.92973805985426805</v>
      </c>
      <c r="U163" s="185">
        <f>Calcul!$AM166</f>
        <v>0.1973666723400144</v>
      </c>
      <c r="V163" s="185">
        <f>Calcul!$AN166</f>
        <v>0.96364968924716299</v>
      </c>
      <c r="W163" s="185">
        <f>Calcul!AS166</f>
        <v>0.15311404966352679</v>
      </c>
      <c r="X163" s="185">
        <f>Calcul!AT166</f>
        <v>1.0079023119236508</v>
      </c>
    </row>
    <row r="164" spans="2:24" ht="13" customHeight="1">
      <c r="B164" s="198">
        <f t="shared" si="2"/>
        <v>44355</v>
      </c>
      <c r="C164" s="199" t="str">
        <f>Calcul!AV167</f>
        <v>Mardi</v>
      </c>
      <c r="D164" s="93">
        <f>Calcul!G167</f>
        <v>159</v>
      </c>
      <c r="E164" s="213">
        <f>Calcul!$L167</f>
        <v>-0.99014695018754573</v>
      </c>
      <c r="F164" s="189" t="str">
        <f>Calcul!$M167</f>
        <v>-</v>
      </c>
      <c r="G164" s="191">
        <f>Calcul!$N167</f>
        <v>4.1256122924481074E-2</v>
      </c>
      <c r="H164" s="183">
        <f>Calcul!$O167</f>
        <v>22.857088711155075</v>
      </c>
      <c r="I164" s="197" t="str">
        <f>Calcul!AW167</f>
        <v>E</v>
      </c>
      <c r="J164" s="201">
        <f>Calcul!$P167</f>
        <v>0.58063955844508586</v>
      </c>
      <c r="K164" s="183">
        <f>Calcul!$Q167</f>
        <v>67.674949822266186</v>
      </c>
      <c r="L164" s="201">
        <f>IFERROR(Calcul!$Y167,"-")</f>
        <v>0.25694444444444448</v>
      </c>
      <c r="M164" s="201">
        <f>IFERROR(Calcul!$Z167,"-")</f>
        <v>0.90416666666666667</v>
      </c>
      <c r="N164" s="183">
        <f>IFERROR(Calcul!$AA167,"-")</f>
        <v>124.45201920626332</v>
      </c>
      <c r="O164" s="183">
        <f>IFERROR(Calcul!$AB167,"&lt; 0°")</f>
        <v>39.664226136728729</v>
      </c>
      <c r="P164" s="304">
        <f>Calcul!$T167</f>
        <v>0.64736849928641094</v>
      </c>
      <c r="Q164" s="181" t="str">
        <f>IFERROR(Calcul!AY167,Q163)</f>
        <v>+</v>
      </c>
      <c r="R164" s="306">
        <f>IFERROR(Calcul!AZ167,"00:00")</f>
        <v>6.8468041452496298E-4</v>
      </c>
      <c r="S164" s="185">
        <f>Calcul!$AG167</f>
        <v>0.23101331784469545</v>
      </c>
      <c r="T164" s="185">
        <f>Calcul!$AH167</f>
        <v>0.93026579904547624</v>
      </c>
      <c r="U164" s="185">
        <f>Calcul!$AM167</f>
        <v>0.19699178180307456</v>
      </c>
      <c r="V164" s="185">
        <f>Calcul!$AN167</f>
        <v>0.96428733508709719</v>
      </c>
      <c r="W164" s="185">
        <f>Calcul!AS167</f>
        <v>0.15243447383910957</v>
      </c>
      <c r="X164" s="185">
        <f>Calcul!AT167</f>
        <v>1.0088446430510623</v>
      </c>
    </row>
    <row r="165" spans="2:24" ht="13" customHeight="1">
      <c r="B165" s="198">
        <f t="shared" si="2"/>
        <v>44356</v>
      </c>
      <c r="C165" s="199" t="str">
        <f>Calcul!AV168</f>
        <v>Mercredi</v>
      </c>
      <c r="D165" s="93">
        <f>Calcul!G168</f>
        <v>160</v>
      </c>
      <c r="E165" s="213">
        <f>Calcul!$L168</f>
        <v>-0.79661182501862315</v>
      </c>
      <c r="F165" s="189" t="str">
        <f>Calcul!$M168</f>
        <v>-</v>
      </c>
      <c r="G165" s="191">
        <f>Calcul!$N168</f>
        <v>3.3192159375775965E-2</v>
      </c>
      <c r="H165" s="183">
        <f>Calcul!$O168</f>
        <v>22.942811165651268</v>
      </c>
      <c r="I165" s="197" t="str">
        <f>Calcul!AW168</f>
        <v>E</v>
      </c>
      <c r="J165" s="201">
        <f>Calcul!$P168</f>
        <v>0.58077395783756425</v>
      </c>
      <c r="K165" s="183">
        <f>Calcul!$Q168</f>
        <v>67.760672276762378</v>
      </c>
      <c r="L165" s="201">
        <f>IFERROR(Calcul!$Y168,"-")</f>
        <v>0.25694444444444448</v>
      </c>
      <c r="M165" s="201">
        <f>IFERROR(Calcul!$Z168,"-")</f>
        <v>0.90486111111111101</v>
      </c>
      <c r="N165" s="183">
        <f>IFERROR(Calcul!$AA168,"-")</f>
        <v>124.58799211758358</v>
      </c>
      <c r="O165" s="183">
        <f>IFERROR(Calcul!$AB168,"&lt; 0°")</f>
        <v>39.620521013241842</v>
      </c>
      <c r="P165" s="304">
        <f>Calcul!$T168</f>
        <v>0.64800509648624616</v>
      </c>
      <c r="Q165" s="181" t="str">
        <f>IFERROR(Calcul!AY168,Q164)</f>
        <v>+</v>
      </c>
      <c r="R165" s="306">
        <f>IFERROR(Calcul!AZ168,"00:00")</f>
        <v>6.3659719983522045E-4</v>
      </c>
      <c r="S165" s="185">
        <f>Calcul!$AG168</f>
        <v>0.23077886909262704</v>
      </c>
      <c r="T165" s="185">
        <f>Calcul!$AH168</f>
        <v>0.93076904658250148</v>
      </c>
      <c r="U165" s="185">
        <f>Calcul!$AM168</f>
        <v>0.19665417597366056</v>
      </c>
      <c r="V165" s="185">
        <f>Calcul!$AN168</f>
        <v>0.96489373970146797</v>
      </c>
      <c r="W165" s="185">
        <f>Calcul!AS168</f>
        <v>0.15180754919188372</v>
      </c>
      <c r="X165" s="185">
        <f>Calcul!AT168</f>
        <v>1.0097403664832447</v>
      </c>
    </row>
    <row r="166" spans="2:24" ht="13" customHeight="1">
      <c r="B166" s="198">
        <f t="shared" si="2"/>
        <v>44357</v>
      </c>
      <c r="C166" s="199" t="str">
        <f>Calcul!AV169</f>
        <v>Jeudi</v>
      </c>
      <c r="D166" s="93">
        <f>Calcul!G169</f>
        <v>161</v>
      </c>
      <c r="E166" s="213">
        <f>Calcul!$L169</f>
        <v>-0.59907094556944696</v>
      </c>
      <c r="F166" s="189" t="str">
        <f>Calcul!$M169</f>
        <v>-</v>
      </c>
      <c r="G166" s="191">
        <f>Calcul!$N169</f>
        <v>2.4961289398726955E-2</v>
      </c>
      <c r="H166" s="183">
        <f>Calcul!$O169</f>
        <v>23.021808748151152</v>
      </c>
      <c r="I166" s="197" t="str">
        <f>Calcul!AW169</f>
        <v>E</v>
      </c>
      <c r="J166" s="201">
        <f>Calcul!$P169</f>
        <v>0.58091113900384839</v>
      </c>
      <c r="K166" s="183">
        <f>Calcul!$Q169</f>
        <v>67.839669859262273</v>
      </c>
      <c r="L166" s="201">
        <f>IFERROR(Calcul!$Y169,"-")</f>
        <v>0.25694444444444448</v>
      </c>
      <c r="M166" s="201">
        <f>IFERROR(Calcul!$Z169,"-")</f>
        <v>0.90486111111111101</v>
      </c>
      <c r="N166" s="183">
        <f>IFERROR(Calcul!$AA169,"-")</f>
        <v>124.7134189381337</v>
      </c>
      <c r="O166" s="183">
        <f>IFERROR(Calcul!$AB169,"&lt; 0°")</f>
        <v>39.58002237966366</v>
      </c>
      <c r="P166" s="304">
        <f>Calcul!$T169</f>
        <v>0.64859305013128643</v>
      </c>
      <c r="Q166" s="181" t="str">
        <f>IFERROR(Calcul!AY169,Q165)</f>
        <v>+</v>
      </c>
      <c r="R166" s="306">
        <f>IFERROR(Calcul!AZ169,"00:00")</f>
        <v>5.8795364504027336E-4</v>
      </c>
      <c r="S166" s="185">
        <f>Calcul!$AG169</f>
        <v>0.23057510929507993</v>
      </c>
      <c r="T166" s="185">
        <f>Calcul!$AH169</f>
        <v>0.93124716871261681</v>
      </c>
      <c r="U166" s="185">
        <f>Calcul!$AM169</f>
        <v>0.196354301405712</v>
      </c>
      <c r="V166" s="185">
        <f>Calcul!$AN169</f>
        <v>0.9654679766019848</v>
      </c>
      <c r="W166" s="185">
        <f>Calcul!AS169</f>
        <v>0.15123511274115478</v>
      </c>
      <c r="X166" s="185">
        <f>Calcul!AT169</f>
        <v>1.0105871652665421</v>
      </c>
    </row>
    <row r="167" spans="2:24" ht="13" customHeight="1">
      <c r="B167" s="198">
        <f t="shared" si="2"/>
        <v>44358</v>
      </c>
      <c r="C167" s="199" t="str">
        <f>Calcul!AV170</f>
        <v>Vendredi</v>
      </c>
      <c r="D167" s="93">
        <f>Calcul!G170</f>
        <v>162</v>
      </c>
      <c r="E167" s="213">
        <f>Calcul!$L170</f>
        <v>-0.3978767519100308</v>
      </c>
      <c r="F167" s="189" t="str">
        <f>Calcul!$M170</f>
        <v>-</v>
      </c>
      <c r="G167" s="191">
        <f>Calcul!$N170</f>
        <v>1.6578197996251282E-2</v>
      </c>
      <c r="H167" s="183">
        <f>Calcul!$O170</f>
        <v>23.094053139686661</v>
      </c>
      <c r="I167" s="197" t="str">
        <f>Calcul!AW170</f>
        <v>E</v>
      </c>
      <c r="J167" s="201">
        <f>Calcul!$P170</f>
        <v>0.5810508571938896</v>
      </c>
      <c r="K167" s="183">
        <f>Calcul!$Q170</f>
        <v>67.911914250797778</v>
      </c>
      <c r="L167" s="201">
        <f>IFERROR(Calcul!$Y170,"-")</f>
        <v>0.25625000000000003</v>
      </c>
      <c r="M167" s="201">
        <f>IFERROR(Calcul!$Z170,"-")</f>
        <v>0.90555555555555556</v>
      </c>
      <c r="N167" s="183">
        <f>IFERROR(Calcul!$AA170,"-")</f>
        <v>124.8282258113085</v>
      </c>
      <c r="O167" s="183">
        <f>IFERROR(Calcul!$AB170,"&lt; 0°")</f>
        <v>39.542798372510561</v>
      </c>
      <c r="P167" s="304">
        <f>Calcul!$T170</f>
        <v>0.64913183892566717</v>
      </c>
      <c r="Q167" s="181" t="str">
        <f>IFERROR(Calcul!AY170,Q166)</f>
        <v>+</v>
      </c>
      <c r="R167" s="306">
        <f>IFERROR(Calcul!AZ170,"00:00")</f>
        <v>5.3878879438074012E-4</v>
      </c>
      <c r="S167" s="185">
        <f>Calcul!$AG170</f>
        <v>0.23040216114912795</v>
      </c>
      <c r="T167" s="185">
        <f>Calcul!$AH170</f>
        <v>0.93169955323865128</v>
      </c>
      <c r="U167" s="185">
        <f>Calcul!$AM170</f>
        <v>0.19609255869374823</v>
      </c>
      <c r="V167" s="185">
        <f>Calcul!$AN170</f>
        <v>0.96600915569403112</v>
      </c>
      <c r="W167" s="185">
        <f>Calcul!AS170</f>
        <v>0.15071893387189381</v>
      </c>
      <c r="X167" s="185">
        <f>Calcul!AT170</f>
        <v>1.0113827805158855</v>
      </c>
    </row>
    <row r="168" spans="2:24" ht="13" customHeight="1">
      <c r="B168" s="198">
        <f t="shared" si="2"/>
        <v>44359</v>
      </c>
      <c r="C168" s="199" t="str">
        <f>Calcul!AV171</f>
        <v>Samedi</v>
      </c>
      <c r="D168" s="93">
        <f>Calcul!G171</f>
        <v>163</v>
      </c>
      <c r="E168" s="213">
        <f>Calcul!$L171</f>
        <v>-0.19338801524697313</v>
      </c>
      <c r="F168" s="189" t="str">
        <f>Calcul!$M171</f>
        <v>-</v>
      </c>
      <c r="G168" s="191">
        <f>Calcul!$N171</f>
        <v>8.0578339686238811E-3</v>
      </c>
      <c r="H168" s="183">
        <f>Calcul!$O171</f>
        <v>23.159518586309058</v>
      </c>
      <c r="I168" s="197" t="str">
        <f>Calcul!AW171</f>
        <v>E</v>
      </c>
      <c r="J168" s="201">
        <f>Calcul!$P171</f>
        <v>0.58119286326101682</v>
      </c>
      <c r="K168" s="183">
        <f>Calcul!$Q171</f>
        <v>67.977379697420176</v>
      </c>
      <c r="L168" s="201">
        <f>IFERROR(Calcul!$Y171,"-")</f>
        <v>0.25625000000000003</v>
      </c>
      <c r="M168" s="201">
        <f>IFERROR(Calcul!$Z171,"-")</f>
        <v>0.90625</v>
      </c>
      <c r="N168" s="183">
        <f>IFERROR(Calcul!$AA171,"-")</f>
        <v>124.93234494910777</v>
      </c>
      <c r="O168" s="183">
        <f>IFERROR(Calcul!$AB171,"&lt; 0°")</f>
        <v>39.50891187860875</v>
      </c>
      <c r="P168" s="304">
        <f>Calcul!$T171</f>
        <v>0.64962098234406085</v>
      </c>
      <c r="Q168" s="181" t="str">
        <f>IFERROR(Calcul!AY171,Q167)</f>
        <v>+</v>
      </c>
      <c r="R168" s="306">
        <f>IFERROR(Calcul!AZ171,"00:00")</f>
        <v>4.8914341839367825E-4</v>
      </c>
      <c r="S168" s="185">
        <f>Calcul!$AG171</f>
        <v>0.23026011520785725</v>
      </c>
      <c r="T168" s="185">
        <f>Calcul!$AH171</f>
        <v>0.93212561131417626</v>
      </c>
      <c r="U168" s="185">
        <f>Calcul!$AM171</f>
        <v>0.19586929952103752</v>
      </c>
      <c r="V168" s="185">
        <f>Calcul!$AN171</f>
        <v>0.96651642700099594</v>
      </c>
      <c r="W168" s="185">
        <f>Calcul!AS171</f>
        <v>0.15026069513872903</v>
      </c>
      <c r="X168" s="185">
        <f>Calcul!AT171</f>
        <v>1.0121250313833043</v>
      </c>
    </row>
    <row r="169" spans="2:24" ht="13" customHeight="1">
      <c r="B169" s="198">
        <f t="shared" si="2"/>
        <v>44360</v>
      </c>
      <c r="C169" s="199" t="str">
        <f>Calcul!AV172</f>
        <v>Dimanche</v>
      </c>
      <c r="D169" s="93">
        <f>Calcul!G172</f>
        <v>164</v>
      </c>
      <c r="E169" s="213">
        <f>Calcul!$L172</f>
        <v>1.403073220484341E-2</v>
      </c>
      <c r="F169" s="189" t="str">
        <f>Calcul!$M172</f>
        <v>+</v>
      </c>
      <c r="G169" s="191">
        <f>Calcul!$N172</f>
        <v>5.8461384186847543E-4</v>
      </c>
      <c r="H169" s="183">
        <f>Calcul!$O172</f>
        <v>23.218181931663182</v>
      </c>
      <c r="I169" s="197" t="str">
        <f>Calcul!AW172</f>
        <v>E</v>
      </c>
      <c r="J169" s="201">
        <f>Calcul!$P172</f>
        <v>0.58133690405785832</v>
      </c>
      <c r="K169" s="183">
        <f>Calcul!$Q172</f>
        <v>68.036043042774295</v>
      </c>
      <c r="L169" s="201">
        <f>IFERROR(Calcul!$Y172,"-")</f>
        <v>0.25625000000000003</v>
      </c>
      <c r="M169" s="201">
        <f>IFERROR(Calcul!$Z172,"-")</f>
        <v>0.90625</v>
      </c>
      <c r="N169" s="183">
        <f>IFERROR(Calcul!$AA172,"-")</f>
        <v>125.02571481650604</v>
      </c>
      <c r="O169" s="183">
        <f>IFERROR(Calcul!$AB172,"&lt; 0°")</f>
        <v>39.478420330586964</v>
      </c>
      <c r="P169" s="304">
        <f>Calcul!$T172</f>
        <v>0.65006004224491754</v>
      </c>
      <c r="Q169" s="181" t="str">
        <f>IFERROR(Calcul!AY172,Q168)</f>
        <v>+</v>
      </c>
      <c r="R169" s="306">
        <f>IFERROR(Calcul!AZ172,"00:00")</f>
        <v>4.3905990085668645E-4</v>
      </c>
      <c r="S169" s="185">
        <f>Calcul!$AG172</f>
        <v>0.23014902895104736</v>
      </c>
      <c r="T169" s="185">
        <f>Calcul!$AH172</f>
        <v>0.93252477916466925</v>
      </c>
      <c r="U169" s="185">
        <f>Calcul!$AM172</f>
        <v>0.19568482386129035</v>
      </c>
      <c r="V169" s="185">
        <f>Calcul!$AN172</f>
        <v>0.96698898425442625</v>
      </c>
      <c r="W169" s="185">
        <f>Calcul!AS172</f>
        <v>0.14986197238988652</v>
      </c>
      <c r="X169" s="185">
        <f>Calcul!AT172</f>
        <v>1.0128118357258302</v>
      </c>
    </row>
    <row r="170" spans="2:24" ht="13" customHeight="1">
      <c r="B170" s="198">
        <f t="shared" si="2"/>
        <v>44361</v>
      </c>
      <c r="C170" s="199" t="str">
        <f>Calcul!AV173</f>
        <v>Lundi</v>
      </c>
      <c r="D170" s="93">
        <f>Calcul!G173</f>
        <v>165</v>
      </c>
      <c r="E170" s="213">
        <f>Calcul!$L173</f>
        <v>0.22400978001312399</v>
      </c>
      <c r="F170" s="189" t="str">
        <f>Calcul!$M173</f>
        <v>+</v>
      </c>
      <c r="G170" s="191">
        <f>Calcul!$N173</f>
        <v>9.3337408338801664E-3</v>
      </c>
      <c r="H170" s="183">
        <f>Calcul!$O173</f>
        <v>23.27002264641931</v>
      </c>
      <c r="I170" s="197" t="str">
        <f>Calcul!AW173</f>
        <v>E</v>
      </c>
      <c r="J170" s="201">
        <f>Calcul!$P173</f>
        <v>0.58148272284105851</v>
      </c>
      <c r="K170" s="183">
        <f>Calcul!$Q173</f>
        <v>68.08788375753042</v>
      </c>
      <c r="L170" s="201">
        <f>IFERROR(Calcul!$Y173,"-")</f>
        <v>0.25625000000000003</v>
      </c>
      <c r="M170" s="201">
        <f>IFERROR(Calcul!$Z173,"-")</f>
        <v>0.90694444444444444</v>
      </c>
      <c r="N170" s="183">
        <f>IFERROR(Calcul!$AA173,"-")</f>
        <v>125.10828030129467</v>
      </c>
      <c r="O170" s="183">
        <f>IFERROR(Calcul!$AB173,"&lt; 0°")</f>
        <v>39.451375518158329</v>
      </c>
      <c r="P170" s="304">
        <f>Calcul!$T173</f>
        <v>0.65044862435972806</v>
      </c>
      <c r="Q170" s="181" t="str">
        <f>IFERROR(Calcul!AY173,Q169)</f>
        <v>+</v>
      </c>
      <c r="R170" s="306">
        <f>IFERROR(Calcul!AZ173,"00:00")</f>
        <v>3.8858211481052063E-4</v>
      </c>
      <c r="S170" s="185">
        <f>Calcul!$AG173</f>
        <v>0.23006892595898024</v>
      </c>
      <c r="T170" s="185">
        <f>Calcul!$AH173</f>
        <v>0.93289651972313681</v>
      </c>
      <c r="U170" s="185">
        <f>Calcul!$AM173</f>
        <v>0.19553937736859348</v>
      </c>
      <c r="V170" s="185">
        <f>Calcul!$AN173</f>
        <v>0.96742606831352351</v>
      </c>
      <c r="W170" s="185">
        <f>Calcul!AS173</f>
        <v>0.14952421460165802</v>
      </c>
      <c r="X170" s="185">
        <f>Calcul!AT173</f>
        <v>1.013441231080459</v>
      </c>
    </row>
    <row r="171" spans="2:24" ht="13" customHeight="1">
      <c r="B171" s="198">
        <f t="shared" si="2"/>
        <v>44362</v>
      </c>
      <c r="C171" s="199" t="str">
        <f>Calcul!AV174</f>
        <v>Mardi</v>
      </c>
      <c r="D171" s="93">
        <f>Calcul!G174</f>
        <v>166</v>
      </c>
      <c r="E171" s="213">
        <f>Calcul!$L174</f>
        <v>0.43617483367960386</v>
      </c>
      <c r="F171" s="189" t="str">
        <f>Calcul!$M174</f>
        <v>+</v>
      </c>
      <c r="G171" s="191">
        <f>Calcul!$N174</f>
        <v>1.8173951403316829E-2</v>
      </c>
      <c r="H171" s="183">
        <f>Calcul!$O174</f>
        <v>23.31502285444466</v>
      </c>
      <c r="I171" s="197" t="str">
        <f>Calcul!AW174</f>
        <v>E</v>
      </c>
      <c r="J171" s="201">
        <f>Calcul!$P174</f>
        <v>0.58163005968388248</v>
      </c>
      <c r="K171" s="183">
        <f>Calcul!$Q174</f>
        <v>68.132883965555777</v>
      </c>
      <c r="L171" s="201">
        <f>IFERROR(Calcul!$Y174,"-")</f>
        <v>0.25625000000000003</v>
      </c>
      <c r="M171" s="201">
        <f>IFERROR(Calcul!$Z174,"-")</f>
        <v>0.90694444444444444</v>
      </c>
      <c r="N171" s="183">
        <f>IFERROR(Calcul!$AA174,"-")</f>
        <v>125.17999286825074</v>
      </c>
      <c r="O171" s="183">
        <f>IFERROR(Calcul!$AB174,"&lt; 0°")</f>
        <v>39.427823416464705</v>
      </c>
      <c r="P171" s="304">
        <f>Calcul!$T174</f>
        <v>0.65078637964802899</v>
      </c>
      <c r="Q171" s="181" t="str">
        <f>IFERROR(Calcul!AY174,Q170)</f>
        <v>+</v>
      </c>
      <c r="R171" s="306">
        <f>IFERROR(Calcul!AZ174,"00:00")</f>
        <v>3.3775528830093382E-4</v>
      </c>
      <c r="S171" s="185">
        <f>Calcul!$AG174</f>
        <v>0.23001979519859192</v>
      </c>
      <c r="T171" s="185">
        <f>Calcul!$AH174</f>
        <v>0.93324032416917302</v>
      </c>
      <c r="U171" s="185">
        <f>Calcul!$AM174</f>
        <v>0.1954331489896329</v>
      </c>
      <c r="V171" s="185">
        <f>Calcul!$AN174</f>
        <v>0.96782697037813203</v>
      </c>
      <c r="W171" s="185">
        <f>Calcul!AS174</f>
        <v>0.14924872387549479</v>
      </c>
      <c r="X171" s="185">
        <f>Calcul!AT174</f>
        <v>1.0140113954922703</v>
      </c>
    </row>
    <row r="172" spans="2:24" ht="13" customHeight="1">
      <c r="B172" s="198">
        <f t="shared" si="2"/>
        <v>44363</v>
      </c>
      <c r="C172" s="199" t="str">
        <f>Calcul!AV175</f>
        <v>Mercredi</v>
      </c>
      <c r="D172" s="93">
        <f>Calcul!G175</f>
        <v>167</v>
      </c>
      <c r="E172" s="213">
        <f>Calcul!$L175</f>
        <v>0.65014761881453653</v>
      </c>
      <c r="F172" s="189" t="str">
        <f>Calcul!$M175</f>
        <v>+</v>
      </c>
      <c r="G172" s="191">
        <f>Calcul!$N175</f>
        <v>2.7089484117272356E-2</v>
      </c>
      <c r="H172" s="183">
        <f>Calcul!$O175</f>
        <v>23.353167355608299</v>
      </c>
      <c r="I172" s="197" t="str">
        <f>Calcul!AW175</f>
        <v>E</v>
      </c>
      <c r="J172" s="201">
        <f>Calcul!$P175</f>
        <v>0.58177865189578171</v>
      </c>
      <c r="K172" s="183">
        <f>Calcul!$Q175</f>
        <v>68.171028466719406</v>
      </c>
      <c r="L172" s="201">
        <f>IFERROR(Calcul!$Y175,"-")</f>
        <v>0.25625000000000003</v>
      </c>
      <c r="M172" s="201">
        <f>IFERROR(Calcul!$Z175,"-")</f>
        <v>0.90763888888888899</v>
      </c>
      <c r="N172" s="183">
        <f>IFERROR(Calcul!$AA175,"-")</f>
        <v>125.24081069657586</v>
      </c>
      <c r="O172" s="183">
        <f>IFERROR(Calcul!$AB175,"&lt; 0°")</f>
        <v>39.407804032659783</v>
      </c>
      <c r="P172" s="304">
        <f>Calcul!$T175</f>
        <v>0.65107300550865799</v>
      </c>
      <c r="Q172" s="181" t="str">
        <f>IFERROR(Calcul!AY175,Q171)</f>
        <v>+</v>
      </c>
      <c r="R172" s="306">
        <f>IFERROR(Calcul!AZ175,"00:00")</f>
        <v>2.8662586062899731E-4</v>
      </c>
      <c r="S172" s="185">
        <f>Calcul!$AG175</f>
        <v>0.23000159043049195</v>
      </c>
      <c r="T172" s="185">
        <f>Calcul!$AH175</f>
        <v>0.93355571336107135</v>
      </c>
      <c r="U172" s="185">
        <f>Calcul!$AM175</f>
        <v>0.19536626883088393</v>
      </c>
      <c r="V172" s="185">
        <f>Calcul!$AN175</f>
        <v>0.96819103496067938</v>
      </c>
      <c r="W172" s="185">
        <f>Calcul!AS175</f>
        <v>0.1490366360983717</v>
      </c>
      <c r="X172" s="185">
        <f>Calcul!AT175</f>
        <v>1.0145206676931917</v>
      </c>
    </row>
    <row r="173" spans="2:24" ht="13" customHeight="1">
      <c r="B173" s="198">
        <f t="shared" si="2"/>
        <v>44364</v>
      </c>
      <c r="C173" s="199" t="str">
        <f>Calcul!AV176</f>
        <v>Jeudi</v>
      </c>
      <c r="D173" s="93">
        <f>Calcul!G176</f>
        <v>168</v>
      </c>
      <c r="E173" s="213">
        <f>Calcul!$L176</f>
        <v>0.86554649396832284</v>
      </c>
      <c r="F173" s="189" t="str">
        <f>Calcul!$M176</f>
        <v>+</v>
      </c>
      <c r="G173" s="191">
        <f>Calcul!$N176</f>
        <v>3.6064437248680116E-2</v>
      </c>
      <c r="H173" s="183">
        <f>Calcul!$O176</f>
        <v>23.384443645125344</v>
      </c>
      <c r="I173" s="197" t="str">
        <f>Calcul!AW176</f>
        <v>E</v>
      </c>
      <c r="J173" s="201">
        <f>Calcul!$P176</f>
        <v>0.58192823444797181</v>
      </c>
      <c r="K173" s="183">
        <f>Calcul!$Q176</f>
        <v>68.202304756236458</v>
      </c>
      <c r="L173" s="201">
        <f>IFERROR(Calcul!$Y176,"-")</f>
        <v>0.25625000000000003</v>
      </c>
      <c r="M173" s="201">
        <f>IFERROR(Calcul!$Z176,"-")</f>
        <v>0.90763888888888899</v>
      </c>
      <c r="N173" s="183">
        <f>IFERROR(Calcul!$AA176,"-")</f>
        <v>125.29069879964602</v>
      </c>
      <c r="O173" s="183">
        <f>IFERROR(Calcul!$AB176,"&lt; 0°")</f>
        <v>39.391351271795841</v>
      </c>
      <c r="P173" s="304">
        <f>Calcul!$T176</f>
        <v>0.65130824683864608</v>
      </c>
      <c r="Q173" s="181" t="str">
        <f>IFERROR(Calcul!AY176,Q172)</f>
        <v>+</v>
      </c>
      <c r="R173" s="306">
        <f>IFERROR(Calcul!AZ176,"00:00")</f>
        <v>2.3524132998808955E-4</v>
      </c>
      <c r="S173" s="185">
        <f>Calcul!$AG176</f>
        <v>0.23001422974456268</v>
      </c>
      <c r="T173" s="185">
        <f>Calcul!$AH176</f>
        <v>0.93384223915138087</v>
      </c>
      <c r="U173" s="185">
        <f>Calcul!$AM176</f>
        <v>0.19533880631140674</v>
      </c>
      <c r="V173" s="185">
        <f>Calcul!$AN176</f>
        <v>0.96851766258453698</v>
      </c>
      <c r="W173" s="185">
        <f>Calcul!AS176</f>
        <v>0.1488889027974791</v>
      </c>
      <c r="X173" s="185">
        <f>Calcul!AT176</f>
        <v>1.0149675660984647</v>
      </c>
    </row>
    <row r="174" spans="2:24" ht="13" customHeight="1">
      <c r="B174" s="198">
        <f t="shared" si="2"/>
        <v>44365</v>
      </c>
      <c r="C174" s="199" t="str">
        <f>Calcul!AV177</f>
        <v>Vendredi</v>
      </c>
      <c r="D174" s="93">
        <f>Calcul!G177</f>
        <v>169</v>
      </c>
      <c r="E174" s="213">
        <f>Calcul!$L177</f>
        <v>1.081987070727346</v>
      </c>
      <c r="F174" s="189" t="str">
        <f>Calcul!$M177</f>
        <v>+</v>
      </c>
      <c r="G174" s="191">
        <f>Calcul!$N177</f>
        <v>4.5082794613639419E-2</v>
      </c>
      <c r="H174" s="183">
        <f>Calcul!$O177</f>
        <v>23.408841929359717</v>
      </c>
      <c r="I174" s="197" t="str">
        <f>Calcul!AW177</f>
        <v>E</v>
      </c>
      <c r="J174" s="201">
        <f>Calcul!$P177</f>
        <v>0.58207854040405449</v>
      </c>
      <c r="K174" s="183">
        <f>Calcul!$Q177</f>
        <v>68.226703040470824</v>
      </c>
      <c r="L174" s="201">
        <f>IFERROR(Calcul!$Y177,"-")</f>
        <v>0.25625000000000003</v>
      </c>
      <c r="M174" s="201">
        <f>IFERROR(Calcul!$Z177,"-")</f>
        <v>0.90763888888888899</v>
      </c>
      <c r="N174" s="183">
        <f>IFERROR(Calcul!$AA177,"-")</f>
        <v>125.32962912622557</v>
      </c>
      <c r="O174" s="183">
        <f>IFERROR(Calcul!$AB177,"&lt; 0°")</f>
        <v>39.378492822955479</v>
      </c>
      <c r="P174" s="304">
        <f>Calcul!$T177</f>
        <v>0.65149189693213294</v>
      </c>
      <c r="Q174" s="181" t="str">
        <f>IFERROR(Calcul!AY177,Q173)</f>
        <v>+</v>
      </c>
      <c r="R174" s="306">
        <f>IFERROR(Calcul!AZ177,"00:00")</f>
        <v>1.8365009348686456E-4</v>
      </c>
      <c r="S174" s="185">
        <f>Calcul!$AG177</f>
        <v>0.23005759523090261</v>
      </c>
      <c r="T174" s="185">
        <f>Calcul!$AH177</f>
        <v>0.93409948557720635</v>
      </c>
      <c r="U174" s="185">
        <f>Calcul!$AM177</f>
        <v>0.19535076862915282</v>
      </c>
      <c r="V174" s="185">
        <f>Calcul!$AN177</f>
        <v>0.96880631217895619</v>
      </c>
      <c r="W174" s="185">
        <f>Calcul!AS177</f>
        <v>0.14880627472802196</v>
      </c>
      <c r="X174" s="185">
        <f>Calcul!AT177</f>
        <v>1.0153508060800871</v>
      </c>
    </row>
    <row r="175" spans="2:24" ht="13" customHeight="1">
      <c r="B175" s="198">
        <f t="shared" si="2"/>
        <v>44366</v>
      </c>
      <c r="C175" s="199" t="str">
        <f>Calcul!AV178</f>
        <v>Samedi</v>
      </c>
      <c r="D175" s="93">
        <f>Calcul!G178</f>
        <v>170</v>
      </c>
      <c r="E175" s="213">
        <f>Calcul!$L178</f>
        <v>1.299082839662403</v>
      </c>
      <c r="F175" s="189" t="str">
        <f>Calcul!$M178</f>
        <v>+</v>
      </c>
      <c r="G175" s="191">
        <f>Calcul!$N178</f>
        <v>5.4128451652600128E-2</v>
      </c>
      <c r="H175" s="183">
        <f>Calcul!$O178</f>
        <v>23.426355138017954</v>
      </c>
      <c r="I175" s="197" t="str">
        <f>Calcul!AW178</f>
        <v>E</v>
      </c>
      <c r="J175" s="201">
        <f>Calcul!$P178</f>
        <v>0.58222930135470385</v>
      </c>
      <c r="K175" s="183">
        <f>Calcul!$Q178</f>
        <v>68.244216249129067</v>
      </c>
      <c r="L175" s="201">
        <f>IFERROR(Calcul!$Y178,"-")</f>
        <v>0.25625000000000003</v>
      </c>
      <c r="M175" s="201">
        <f>IFERROR(Calcul!$Z178,"-")</f>
        <v>0.90833333333333333</v>
      </c>
      <c r="N175" s="183">
        <f>IFERROR(Calcul!$AA178,"-")</f>
        <v>125.357580642418</v>
      </c>
      <c r="O175" s="183">
        <f>IFERROR(Calcul!$AB178,"&lt; 0°")</f>
        <v>39.369250066434809</v>
      </c>
      <c r="P175" s="304">
        <f>Calcul!$T178</f>
        <v>0.65162379821277006</v>
      </c>
      <c r="Q175" s="181" t="str">
        <f>IFERROR(Calcul!AY178,Q174)</f>
        <v>+</v>
      </c>
      <c r="R175" s="306">
        <f>IFERROR(Calcul!AZ178,"00:00")</f>
        <v>1.3190128063711448E-4</v>
      </c>
      <c r="S175" s="185">
        <f>Calcul!$AG178</f>
        <v>0.23013153279182541</v>
      </c>
      <c r="T175" s="185">
        <f>Calcul!$AH178</f>
        <v>0.93432706991758241</v>
      </c>
      <c r="U175" s="185">
        <f>Calcul!$AM178</f>
        <v>0.19540209956533228</v>
      </c>
      <c r="V175" s="185">
        <f>Calcul!$AN178</f>
        <v>0.96905650314407543</v>
      </c>
      <c r="W175" s="185">
        <f>Calcul!AS178</f>
        <v>0.14878928771467134</v>
      </c>
      <c r="X175" s="185">
        <f>Calcul!AT178</f>
        <v>1.0156693149947364</v>
      </c>
    </row>
    <row r="176" spans="2:24" ht="13" customHeight="1">
      <c r="B176" s="198">
        <f t="shared" si="2"/>
        <v>44367</v>
      </c>
      <c r="C176" s="199" t="str">
        <f>Calcul!AV179</f>
        <v>Dimanche</v>
      </c>
      <c r="D176" s="93">
        <f>Calcul!G179</f>
        <v>171</v>
      </c>
      <c r="E176" s="213">
        <f>Calcul!$L179</f>
        <v>1.5164458006994861</v>
      </c>
      <c r="F176" s="189" t="str">
        <f>Calcul!$M179</f>
        <v>+</v>
      </c>
      <c r="G176" s="191">
        <f>Calcul!$N179</f>
        <v>6.3185241695811925E-2</v>
      </c>
      <c r="H176" s="183">
        <f>Calcul!$O179</f>
        <v>23.436978932680748</v>
      </c>
      <c r="I176" s="197" t="str">
        <f>Calcul!AW179</f>
        <v>E</v>
      </c>
      <c r="J176" s="201">
        <f>Calcul!$P179</f>
        <v>0.58238024785542408</v>
      </c>
      <c r="K176" s="183">
        <f>Calcul!$Q179</f>
        <v>68.254840043791859</v>
      </c>
      <c r="L176" s="201">
        <f>IFERROR(Calcul!$Y179,"-")</f>
        <v>0.25625000000000003</v>
      </c>
      <c r="M176" s="201">
        <f>IFERROR(Calcul!$Z179,"-")</f>
        <v>0.90833333333333333</v>
      </c>
      <c r="N176" s="183">
        <f>IFERROR(Calcul!$AA179,"-")</f>
        <v>125.37453939375852</v>
      </c>
      <c r="O176" s="183">
        <f>IFERROR(Calcul!$AB179,"&lt; 0°")</f>
        <v>39.363638002640144</v>
      </c>
      <c r="P176" s="304">
        <f>Calcul!$T179</f>
        <v>0.65170384279424642</v>
      </c>
      <c r="Q176" s="181" t="str">
        <f>IFERROR(Calcul!AY179,Q175)</f>
        <v>+</v>
      </c>
      <c r="R176" s="306">
        <f>IFERROR(Calcul!AZ179,"00:00")</f>
        <v>8.0044581476368393E-5</v>
      </c>
      <c r="S176" s="185">
        <f>Calcul!$AG179</f>
        <v>0.23023585209946931</v>
      </c>
      <c r="T176" s="185">
        <f>Calcul!$AH179</f>
        <v>0.93452464361137866</v>
      </c>
      <c r="U176" s="185">
        <f>Calcul!$AM179</f>
        <v>0.19549267864743469</v>
      </c>
      <c r="V176" s="185">
        <f>Calcul!$AN179</f>
        <v>0.96926781706341325</v>
      </c>
      <c r="W176" s="185">
        <f>Calcul!AS179</f>
        <v>0.14883825122137101</v>
      </c>
      <c r="X176" s="185">
        <f>Calcul!AT179</f>
        <v>1.0159222444894771</v>
      </c>
    </row>
    <row r="177" spans="2:24" ht="13" customHeight="1">
      <c r="B177" s="198">
        <f t="shared" si="2"/>
        <v>44368</v>
      </c>
      <c r="C177" s="199" t="str">
        <f>Calcul!AV180</f>
        <v>Lundi</v>
      </c>
      <c r="D177" s="93">
        <f>Calcul!G180</f>
        <v>172</v>
      </c>
      <c r="E177" s="213">
        <f>Calcul!$L180</f>
        <v>1.7336870964723168</v>
      </c>
      <c r="F177" s="189" t="str">
        <f>Calcul!$M180</f>
        <v>+</v>
      </c>
      <c r="G177" s="191">
        <f>Calcul!$N180</f>
        <v>7.2236962353013204E-2</v>
      </c>
      <c r="H177" s="183">
        <f>Calcul!$O180</f>
        <v>23.440711711633206</v>
      </c>
      <c r="I177" s="197" t="str">
        <f>Calcul!AW180</f>
        <v>E</v>
      </c>
      <c r="J177" s="201">
        <f>Calcul!$P180</f>
        <v>0.58253110986637735</v>
      </c>
      <c r="K177" s="183">
        <f>Calcul!$Q180</f>
        <v>68.258572822744327</v>
      </c>
      <c r="L177" s="201">
        <f>IFERROR(Calcul!$Y180,"-")</f>
        <v>0.25694444444444448</v>
      </c>
      <c r="M177" s="201">
        <f>IFERROR(Calcul!$Z180,"-")</f>
        <v>0.90833333333333333</v>
      </c>
      <c r="N177" s="183">
        <f>IFERROR(Calcul!$AA180,"-")</f>
        <v>125.38049854698922</v>
      </c>
      <c r="O177" s="183">
        <f>IFERROR(Calcul!$AB180,"&lt; 0°")</f>
        <v>39.361665203207409</v>
      </c>
      <c r="P177" s="304">
        <f>Calcul!$T180</f>
        <v>0.65173197286480045</v>
      </c>
      <c r="Q177" s="181" t="str">
        <f>IFERROR(Calcul!AY180,Q176)</f>
        <v>+</v>
      </c>
      <c r="R177" s="306">
        <f>IFERROR(Calcul!AZ180,"00:00")</f>
        <v>2.8130070554022168E-5</v>
      </c>
      <c r="S177" s="185">
        <f>Calcul!$AG180</f>
        <v>0.23037032670233484</v>
      </c>
      <c r="T177" s="185">
        <f>Calcul!$AH180</f>
        <v>0.93469189303041988</v>
      </c>
      <c r="U177" s="185">
        <f>Calcul!$AM180</f>
        <v>0.19562232068704696</v>
      </c>
      <c r="V177" s="185">
        <f>Calcul!$AN180</f>
        <v>0.96943989904570793</v>
      </c>
      <c r="W177" s="185">
        <f>Calcul!AS180</f>
        <v>0.14895324005137919</v>
      </c>
      <c r="X177" s="185">
        <f>Calcul!AT180</f>
        <v>1.0161089796813756</v>
      </c>
    </row>
    <row r="178" spans="2:24" ht="13" customHeight="1">
      <c r="B178" s="198">
        <f t="shared" si="2"/>
        <v>44369</v>
      </c>
      <c r="C178" s="199" t="str">
        <f>Calcul!AV181</f>
        <v>Mardi</v>
      </c>
      <c r="D178" s="93">
        <f>Calcul!G181</f>
        <v>173</v>
      </c>
      <c r="E178" s="213">
        <f>Calcul!$L181</f>
        <v>1.9504176472083974</v>
      </c>
      <c r="F178" s="189" t="str">
        <f>Calcul!$M181</f>
        <v>+</v>
      </c>
      <c r="G178" s="191">
        <f>Calcul!$N181</f>
        <v>8.1267401967016553E-2</v>
      </c>
      <c r="H178" s="183">
        <f>Calcul!$O181</f>
        <v>23.437554610969496</v>
      </c>
      <c r="I178" s="197" t="str">
        <f>Calcul!AW181</f>
        <v>E</v>
      </c>
      <c r="J178" s="201">
        <f>Calcul!$P181</f>
        <v>0.58268161719327749</v>
      </c>
      <c r="K178" s="183">
        <f>Calcul!$Q181</f>
        <v>68.255415722080613</v>
      </c>
      <c r="L178" s="201">
        <f>IFERROR(Calcul!$Y181,"-")</f>
        <v>0.25694444444444448</v>
      </c>
      <c r="M178" s="201">
        <f>IFERROR(Calcul!$Z181,"-")</f>
        <v>0.90833333333333333</v>
      </c>
      <c r="N178" s="183">
        <f>IFERROR(Calcul!$AA181,"-")</f>
        <v>125.37545841120269</v>
      </c>
      <c r="O178" s="183">
        <f>IFERROR(Calcul!$AB181,"&lt; 0°")</f>
        <v>39.363333784694724</v>
      </c>
      <c r="P178" s="304">
        <f>Calcul!$T181</f>
        <v>0.65170818089287075</v>
      </c>
      <c r="Q178" s="181" t="str">
        <f>IFERROR(Calcul!AY181,Q177)</f>
        <v>-</v>
      </c>
      <c r="R178" s="306">
        <f>IFERROR(Calcul!AZ181,"00:00")</f>
        <v>2.3791971929698619E-5</v>
      </c>
      <c r="S178" s="185">
        <f>Calcul!$AG181</f>
        <v>0.2305346942827633</v>
      </c>
      <c r="T178" s="185">
        <f>Calcul!$AH181</f>
        <v>0.93482854010379179</v>
      </c>
      <c r="U178" s="185">
        <f>Calcul!$AM181</f>
        <v>0.19579077570374834</v>
      </c>
      <c r="V178" s="185">
        <f>Calcul!$AN181</f>
        <v>0.96957245868280673</v>
      </c>
      <c r="W178" s="185">
        <f>Calcul!AS181</f>
        <v>0.14913408948243853</v>
      </c>
      <c r="X178" s="185">
        <f>Calcul!AT181</f>
        <v>1.0162291449041165</v>
      </c>
    </row>
    <row r="179" spans="2:24" ht="13" customHeight="1">
      <c r="B179" s="198">
        <f t="shared" si="2"/>
        <v>44370</v>
      </c>
      <c r="C179" s="199" t="str">
        <f>Calcul!AV182</f>
        <v>Mercredi</v>
      </c>
      <c r="D179" s="93">
        <f>Calcul!G182</f>
        <v>174</v>
      </c>
      <c r="E179" s="213">
        <f>Calcul!$L182</f>
        <v>2.166248785697555</v>
      </c>
      <c r="F179" s="189" t="str">
        <f>Calcul!$M182</f>
        <v>+</v>
      </c>
      <c r="G179" s="191">
        <f>Calcul!$N182</f>
        <v>9.0260366070731457E-2</v>
      </c>
      <c r="H179" s="183">
        <f>Calcul!$O182</f>
        <v>23.427511501962435</v>
      </c>
      <c r="I179" s="197" t="str">
        <f>Calcul!AW182</f>
        <v>E</v>
      </c>
      <c r="J179" s="201">
        <f>Calcul!$P182</f>
        <v>0.58283149992833938</v>
      </c>
      <c r="K179" s="183">
        <f>Calcul!$Q182</f>
        <v>68.245372613073556</v>
      </c>
      <c r="L179" s="201">
        <f>IFERROR(Calcul!$Y182,"-")</f>
        <v>0.25694444444444448</v>
      </c>
      <c r="M179" s="201">
        <f>IFERROR(Calcul!$Z182,"-")</f>
        <v>0.90833333333333333</v>
      </c>
      <c r="N179" s="183">
        <f>IFERROR(Calcul!$AA182,"-")</f>
        <v>125.35942643818674</v>
      </c>
      <c r="O179" s="183">
        <f>IFERROR(Calcul!$AB182,"&lt; 0°")</f>
        <v>39.368639405035026</v>
      </c>
      <c r="P179" s="304">
        <f>Calcul!$T182</f>
        <v>0.65163250965235775</v>
      </c>
      <c r="Q179" s="181" t="str">
        <f>IFERROR(Calcul!AY182,Q178)</f>
        <v>-</v>
      </c>
      <c r="R179" s="306">
        <f>IFERROR(Calcul!AZ182,"00:00")</f>
        <v>7.5671240512997784E-5</v>
      </c>
      <c r="S179" s="185">
        <f>Calcul!$AG182</f>
        <v>0.2307286570660223</v>
      </c>
      <c r="T179" s="185">
        <f>Calcul!$AH182</f>
        <v>0.93493434279065646</v>
      </c>
      <c r="U179" s="185">
        <f>Calcul!$AM182</f>
        <v>0.19599772924120118</v>
      </c>
      <c r="V179" s="185">
        <f>Calcul!$AN182</f>
        <v>0.96966527061547758</v>
      </c>
      <c r="W179" s="185">
        <f>Calcul!AS182</f>
        <v>0.14938039402591693</v>
      </c>
      <c r="X179" s="185">
        <f>Calcul!AT182</f>
        <v>1.0162826058307617</v>
      </c>
    </row>
    <row r="180" spans="2:24" ht="13" customHeight="1">
      <c r="B180" s="198">
        <f t="shared" si="2"/>
        <v>44371</v>
      </c>
      <c r="C180" s="199" t="str">
        <f>Calcul!AV183</f>
        <v>Jeudi</v>
      </c>
      <c r="D180" s="93">
        <f>Calcul!G183</f>
        <v>175</v>
      </c>
      <c r="E180" s="213">
        <f>Calcul!$L183</f>
        <v>2.3807928908938423</v>
      </c>
      <c r="F180" s="189" t="str">
        <f>Calcul!$M183</f>
        <v>+</v>
      </c>
      <c r="G180" s="191">
        <f>Calcul!$N183</f>
        <v>9.9199703787243423E-2</v>
      </c>
      <c r="H180" s="183">
        <f>Calcul!$O183</f>
        <v>23.410588984703352</v>
      </c>
      <c r="I180" s="197" t="str">
        <f>Calcul!AW183</f>
        <v>E</v>
      </c>
      <c r="J180" s="201">
        <f>Calcul!$P183</f>
        <v>0.58298048889028131</v>
      </c>
      <c r="K180" s="183">
        <f>Calcul!$Q183</f>
        <v>68.228450095814466</v>
      </c>
      <c r="L180" s="201">
        <f>IFERROR(Calcul!$Y183,"-")</f>
        <v>0.25694444444444448</v>
      </c>
      <c r="M180" s="201">
        <f>IFERROR(Calcul!$Z183,"-")</f>
        <v>0.90902777777777777</v>
      </c>
      <c r="N180" s="183">
        <f>IFERROR(Calcul!$AA183,"-")</f>
        <v>125.33241720195345</v>
      </c>
      <c r="O180" s="183">
        <f>IFERROR(Calcul!$AB183,"&lt; 0°")</f>
        <v>39.377571282770674</v>
      </c>
      <c r="P180" s="304">
        <f>Calcul!$T183</f>
        <v>0.65150505206730958</v>
      </c>
      <c r="Q180" s="181" t="str">
        <f>IFERROR(Calcul!AY183,Q179)</f>
        <v>-</v>
      </c>
      <c r="R180" s="306">
        <f>IFERROR(Calcul!AZ183,"00:00")</f>
        <v>1.2745758504817406E-4</v>
      </c>
      <c r="S180" s="185">
        <f>Calcul!$AG183</f>
        <v>0.23095188238029155</v>
      </c>
      <c r="T180" s="185">
        <f>Calcul!$AH183</f>
        <v>0.93500909540027077</v>
      </c>
      <c r="U180" s="185">
        <f>Calcul!$AM183</f>
        <v>0.19624280307622413</v>
      </c>
      <c r="V180" s="185">
        <f>Calcul!$AN183</f>
        <v>0.9697181747043383</v>
      </c>
      <c r="W180" s="185">
        <f>Calcul!AS183</f>
        <v>0.14969150987057409</v>
      </c>
      <c r="X180" s="185">
        <f>Calcul!AT183</f>
        <v>1.0162694679099884</v>
      </c>
    </row>
    <row r="181" spans="2:24" ht="13" customHeight="1">
      <c r="B181" s="198">
        <f t="shared" si="2"/>
        <v>44372</v>
      </c>
      <c r="C181" s="199" t="str">
        <f>Calcul!AV184</f>
        <v>Vendredi</v>
      </c>
      <c r="D181" s="93">
        <f>Calcul!G184</f>
        <v>176</v>
      </c>
      <c r="E181" s="213">
        <f>Calcul!$L184</f>
        <v>2.5936640187081803</v>
      </c>
      <c r="F181" s="189" t="str">
        <f>Calcul!$M184</f>
        <v>+</v>
      </c>
      <c r="G181" s="191">
        <f>Calcul!$N184</f>
        <v>0.10806933411284085</v>
      </c>
      <c r="H181" s="183">
        <f>Calcul!$O184</f>
        <v>23.38679637803245</v>
      </c>
      <c r="I181" s="197" t="str">
        <f>Calcul!AW184</f>
        <v>E</v>
      </c>
      <c r="J181" s="201">
        <f>Calcul!$P184</f>
        <v>0.58312831606237447</v>
      </c>
      <c r="K181" s="183">
        <f>Calcul!$Q184</f>
        <v>68.204657489143557</v>
      </c>
      <c r="L181" s="201">
        <f>IFERROR(Calcul!$Y184,"-")</f>
        <v>0.25763888888888892</v>
      </c>
      <c r="M181" s="201">
        <f>IFERROR(Calcul!$Z184,"-")</f>
        <v>0.90902777777777777</v>
      </c>
      <c r="N181" s="183">
        <f>IFERROR(Calcul!$AA184,"-")</f>
        <v>125.29445235758514</v>
      </c>
      <c r="O181" s="183">
        <f>IFERROR(Calcul!$AB184,"&lt; 0°")</f>
        <v>39.390112238925269</v>
      </c>
      <c r="P181" s="304">
        <f>Calcul!$T184</f>
        <v>0.6513259508771887</v>
      </c>
      <c r="Q181" s="181" t="str">
        <f>IFERROR(Calcul!AY184,Q180)</f>
        <v>-</v>
      </c>
      <c r="R181" s="306">
        <f>IFERROR(Calcul!AZ184,"00:00")</f>
        <v>1.7910119012087833E-4</v>
      </c>
      <c r="S181" s="185">
        <f>Calcul!$AG184</f>
        <v>0.23120400336547084</v>
      </c>
      <c r="T181" s="185">
        <f>Calcul!$AH184</f>
        <v>0.93505262875927819</v>
      </c>
      <c r="U181" s="185">
        <f>Calcul!$AM184</f>
        <v>0.19652555631626142</v>
      </c>
      <c r="V181" s="185">
        <f>Calcul!$AN184</f>
        <v>0.9697310758084875</v>
      </c>
      <c r="W181" s="185">
        <f>Calcul!AS184</f>
        <v>0.15006656093940149</v>
      </c>
      <c r="X181" s="185">
        <f>Calcul!AT184</f>
        <v>1.0161900711853475</v>
      </c>
    </row>
    <row r="182" spans="2:24" ht="13" customHeight="1">
      <c r="B182" s="198">
        <f t="shared" si="2"/>
        <v>44373</v>
      </c>
      <c r="C182" s="199" t="str">
        <f>Calcul!AV185</f>
        <v>Samedi</v>
      </c>
      <c r="D182" s="93">
        <f>Calcul!G185</f>
        <v>177</v>
      </c>
      <c r="E182" s="213">
        <f>Calcul!$L185</f>
        <v>2.8044785285608893</v>
      </c>
      <c r="F182" s="189" t="str">
        <f>Calcul!$M185</f>
        <v>+</v>
      </c>
      <c r="G182" s="191">
        <f>Calcul!$N185</f>
        <v>0.11685327202337038</v>
      </c>
      <c r="H182" s="183">
        <f>Calcul!$O185</f>
        <v>23.356145705794784</v>
      </c>
      <c r="I182" s="197" t="str">
        <f>Calcul!AW185</f>
        <v>E</v>
      </c>
      <c r="J182" s="201">
        <f>Calcul!$P185</f>
        <v>0.58327471502755002</v>
      </c>
      <c r="K182" s="183">
        <f>Calcul!$Q185</f>
        <v>68.174006816905901</v>
      </c>
      <c r="L182" s="201">
        <f>IFERROR(Calcul!$Y185,"-")</f>
        <v>0.25763888888888892</v>
      </c>
      <c r="M182" s="201">
        <f>IFERROR(Calcul!$Z185,"-")</f>
        <v>0.90902777777777777</v>
      </c>
      <c r="N182" s="183">
        <f>IFERROR(Calcul!$AA185,"-")</f>
        <v>125.24556057967905</v>
      </c>
      <c r="O182" s="183">
        <f>IFERROR(Calcul!$AB185,"&lt; 0°")</f>
        <v>39.406238761204698</v>
      </c>
      <c r="P182" s="304">
        <f>Calcul!$T185</f>
        <v>0.65109539812520523</v>
      </c>
      <c r="Q182" s="181" t="str">
        <f>IFERROR(Calcul!AY185,Q181)</f>
        <v>-</v>
      </c>
      <c r="R182" s="306">
        <f>IFERROR(Calcul!AZ185,"00:00")</f>
        <v>2.3055275198347047E-4</v>
      </c>
      <c r="S182" s="185">
        <f>Calcul!$AG185</f>
        <v>0.23148461982737376</v>
      </c>
      <c r="T182" s="185">
        <f>Calcul!$AH185</f>
        <v>0.93506481022772636</v>
      </c>
      <c r="U182" s="185">
        <f>Calcul!$AM185</f>
        <v>0.19684548687537232</v>
      </c>
      <c r="V182" s="185">
        <f>Calcul!$AN185</f>
        <v>0.96970394317972775</v>
      </c>
      <c r="W182" s="185">
        <f>Calcul!AS185</f>
        <v>0.15050444836029364</v>
      </c>
      <c r="X182" s="185">
        <f>Calcul!AT185</f>
        <v>1.0160449816948065</v>
      </c>
    </row>
    <row r="183" spans="2:24" ht="13" customHeight="1">
      <c r="B183" s="198">
        <f t="shared" si="2"/>
        <v>44374</v>
      </c>
      <c r="C183" s="199" t="str">
        <f>Calcul!AV186</f>
        <v>Dimanche</v>
      </c>
      <c r="D183" s="93">
        <f>Calcul!G186</f>
        <v>178</v>
      </c>
      <c r="E183" s="213">
        <f>Calcul!$L186</f>
        <v>3.0128557042769275</v>
      </c>
      <c r="F183" s="189" t="str">
        <f>Calcul!$M186</f>
        <v>+</v>
      </c>
      <c r="G183" s="191">
        <f>Calcul!$N186</f>
        <v>0.12553565434487199</v>
      </c>
      <c r="H183" s="183">
        <f>Calcul!$O186</f>
        <v>23.318651679471316</v>
      </c>
      <c r="I183" s="197" t="str">
        <f>Calcul!AW186</f>
        <v>E</v>
      </c>
      <c r="J183" s="201">
        <f>Calcul!$P186</f>
        <v>0.58341942139957503</v>
      </c>
      <c r="K183" s="183">
        <f>Calcul!$Q186</f>
        <v>68.136512790582429</v>
      </c>
      <c r="L183" s="201">
        <f>IFERROR(Calcul!$Y186,"-")</f>
        <v>0.25833333333333336</v>
      </c>
      <c r="M183" s="201">
        <f>IFERROR(Calcul!$Z186,"-")</f>
        <v>0.90902777777777777</v>
      </c>
      <c r="N183" s="183">
        <f>IFERROR(Calcul!$AA186,"-")</f>
        <v>125.18577748081688</v>
      </c>
      <c r="O183" s="183">
        <f>IFERROR(Calcul!$AB186,"&lt; 0°")</f>
        <v>39.425921090058516</v>
      </c>
      <c r="P183" s="304">
        <f>Calcul!$T186</f>
        <v>0.65081363447350005</v>
      </c>
      <c r="Q183" s="181" t="str">
        <f>IFERROR(Calcul!AY186,Q182)</f>
        <v>-</v>
      </c>
      <c r="R183" s="306">
        <f>IFERROR(Calcul!AZ186,"00:00")</f>
        <v>2.8176365170518025E-4</v>
      </c>
      <c r="S183" s="185">
        <f>Calcul!$AG186</f>
        <v>0.23179329923256642</v>
      </c>
      <c r="T183" s="185">
        <f>Calcul!$AH186</f>
        <v>0.93504554356658354</v>
      </c>
      <c r="U183" s="185">
        <f>Calcul!$AM186</f>
        <v>0.19720203331380329</v>
      </c>
      <c r="V183" s="185">
        <f>Calcul!$AN186</f>
        <v>0.96963680948534681</v>
      </c>
      <c r="W183" s="185">
        <f>Calcul!AS186</f>
        <v>0.15100386303622512</v>
      </c>
      <c r="X183" s="185">
        <f>Calcul!AT186</f>
        <v>1.0158349797629251</v>
      </c>
    </row>
    <row r="184" spans="2:24" ht="13" customHeight="1">
      <c r="B184" s="198">
        <f t="shared" si="2"/>
        <v>44375</v>
      </c>
      <c r="C184" s="199" t="str">
        <f>Calcul!AV187</f>
        <v>Lundi</v>
      </c>
      <c r="D184" s="93">
        <f>Calcul!G187</f>
        <v>179</v>
      </c>
      <c r="E184" s="213">
        <f>Calcul!$L187</f>
        <v>3.2184183679288036</v>
      </c>
      <c r="F184" s="189" t="str">
        <f>Calcul!$M187</f>
        <v>+</v>
      </c>
      <c r="G184" s="191">
        <f>Calcul!$N187</f>
        <v>0.13410076533036683</v>
      </c>
      <c r="H184" s="183">
        <f>Calcul!$O187</f>
        <v>23.274331677248604</v>
      </c>
      <c r="I184" s="197" t="str">
        <f>Calcul!AW187</f>
        <v>E</v>
      </c>
      <c r="J184" s="201">
        <f>Calcul!$P187</f>
        <v>0.58356217324933335</v>
      </c>
      <c r="K184" s="183">
        <f>Calcul!$Q187</f>
        <v>68.092192788359711</v>
      </c>
      <c r="L184" s="201">
        <f>IFERROR(Calcul!$Y187,"-")</f>
        <v>0.25833333333333336</v>
      </c>
      <c r="M184" s="201">
        <f>IFERROR(Calcul!$Z187,"-")</f>
        <v>0.90902777777777777</v>
      </c>
      <c r="N184" s="183">
        <f>IFERROR(Calcul!$AA187,"-")</f>
        <v>125.11514551062551</v>
      </c>
      <c r="O184" s="183">
        <f>IFERROR(Calcul!$AB187,"&lt; 0°")</f>
        <v>39.44912332597891</v>
      </c>
      <c r="P184" s="304">
        <f>Calcul!$T187</f>
        <v>0.65048094835020709</v>
      </c>
      <c r="Q184" s="181" t="str">
        <f>IFERROR(Calcul!AY187,Q183)</f>
        <v>-</v>
      </c>
      <c r="R184" s="306">
        <f>IFERROR(Calcul!AZ187,"00:00")</f>
        <v>3.3268612329295788E-4</v>
      </c>
      <c r="S184" s="185">
        <f>Calcul!$AG187</f>
        <v>0.23212957783785335</v>
      </c>
      <c r="T184" s="185">
        <f>Calcul!$AH187</f>
        <v>0.93499476866081321</v>
      </c>
      <c r="U184" s="185">
        <f>Calcul!$AM187</f>
        <v>0.19759457702147395</v>
      </c>
      <c r="V184" s="185">
        <f>Calcul!$AN187</f>
        <v>0.9695297694771926</v>
      </c>
      <c r="W184" s="185">
        <f>Calcul!AS187</f>
        <v>0.15156330090495918</v>
      </c>
      <c r="X184" s="185">
        <f>Calcul!AT187</f>
        <v>1.0155610455937072</v>
      </c>
    </row>
    <row r="185" spans="2:24" ht="13" customHeight="1">
      <c r="B185" s="198">
        <f t="shared" si="2"/>
        <v>44376</v>
      </c>
      <c r="C185" s="199" t="str">
        <f>Calcul!AV188</f>
        <v>Mardi</v>
      </c>
      <c r="D185" s="93">
        <f>Calcul!G188</f>
        <v>180</v>
      </c>
      <c r="E185" s="213">
        <f>Calcul!$L188</f>
        <v>3.4207934852544004</v>
      </c>
      <c r="F185" s="189" t="str">
        <f>Calcul!$M188</f>
        <v>+</v>
      </c>
      <c r="G185" s="191">
        <f>Calcul!$N188</f>
        <v>0.14253306188560003</v>
      </c>
      <c r="H185" s="183">
        <f>Calcul!$O188</f>
        <v>23.223205719604849</v>
      </c>
      <c r="I185" s="197" t="str">
        <f>Calcul!AW188</f>
        <v>E</v>
      </c>
      <c r="J185" s="201">
        <f>Calcul!$P188</f>
        <v>0.58370271152525388</v>
      </c>
      <c r="K185" s="183">
        <f>Calcul!$Q188</f>
        <v>68.041066830715963</v>
      </c>
      <c r="L185" s="201">
        <f>IFERROR(Calcul!$Y188,"-")</f>
        <v>0.25833333333333336</v>
      </c>
      <c r="M185" s="201">
        <f>IFERROR(Calcul!$Z188,"-")</f>
        <v>0.90902777777777777</v>
      </c>
      <c r="N185" s="183">
        <f>IFERROR(Calcul!$AA188,"-")</f>
        <v>125.03371383612713</v>
      </c>
      <c r="O185" s="183">
        <f>IFERROR(Calcul!$AB188,"&lt; 0°")</f>
        <v>39.475803557267234</v>
      </c>
      <c r="P185" s="304">
        <f>Calcul!$T188</f>
        <v>0.65009767493461446</v>
      </c>
      <c r="Q185" s="181" t="str">
        <f>IFERROR(Calcul!AY188,Q184)</f>
        <v>-</v>
      </c>
      <c r="R185" s="306">
        <f>IFERROR(Calcul!AZ188,"00:00")</f>
        <v>3.8327341559263317E-4</v>
      </c>
      <c r="S185" s="185">
        <f>Calcul!$AG188</f>
        <v>0.23249296194724897</v>
      </c>
      <c r="T185" s="185">
        <f>Calcul!$AH188</f>
        <v>0.93491246110325876</v>
      </c>
      <c r="U185" s="185">
        <f>Calcul!$AM188</f>
        <v>0.19802244472142946</v>
      </c>
      <c r="V185" s="185">
        <f>Calcul!$AN188</f>
        <v>0.96938297832907827</v>
      </c>
      <c r="W185" s="185">
        <f>Calcul!AS188</f>
        <v>0.15218108040706579</v>
      </c>
      <c r="X185" s="185">
        <f>Calcul!AT188</f>
        <v>1.0152243426434417</v>
      </c>
    </row>
    <row r="186" spans="2:24" ht="13" customHeight="1">
      <c r="B186" s="198">
        <f t="shared" si="2"/>
        <v>44377</v>
      </c>
      <c r="C186" s="199" t="str">
        <f>Calcul!AV189</f>
        <v>Mercredi</v>
      </c>
      <c r="D186" s="93">
        <f>Calcul!G189</f>
        <v>181</v>
      </c>
      <c r="E186" s="213">
        <f>Calcul!$L189</f>
        <v>3.6196127613068487</v>
      </c>
      <c r="F186" s="189" t="str">
        <f>Calcul!$M189</f>
        <v>+</v>
      </c>
      <c r="G186" s="191">
        <f>Calcul!$N189</f>
        <v>0.15081719838778537</v>
      </c>
      <c r="H186" s="183">
        <f>Calcul!$O189</f>
        <v>23.165296441502683</v>
      </c>
      <c r="I186" s="197" t="str">
        <f>Calcul!AW189</f>
        <v>E</v>
      </c>
      <c r="J186" s="201">
        <f>Calcul!$P189</f>
        <v>0.58384078046695698</v>
      </c>
      <c r="K186" s="183">
        <f>Calcul!$Q189</f>
        <v>67.98315755261379</v>
      </c>
      <c r="L186" s="201">
        <f>IFERROR(Calcul!$Y189,"-")</f>
        <v>0.2590277777777778</v>
      </c>
      <c r="M186" s="201">
        <f>IFERROR(Calcul!$Z189,"-")</f>
        <v>0.90833333333333333</v>
      </c>
      <c r="N186" s="183">
        <f>IFERROR(Calcul!$AA189,"-")</f>
        <v>124.94153820420109</v>
      </c>
      <c r="O186" s="183">
        <f>IFERROR(Calcul!$AB189,"&lt; 0°")</f>
        <v>39.50591400736085</v>
      </c>
      <c r="P186" s="304">
        <f>Calcul!$T189</f>
        <v>0.64966419498775074</v>
      </c>
      <c r="Q186" s="181" t="str">
        <f>IFERROR(Calcul!AY189,Q185)</f>
        <v>-</v>
      </c>
      <c r="R186" s="306">
        <f>IFERROR(Calcul!AZ189,"00:00")</f>
        <v>4.3347994686371294E-4</v>
      </c>
      <c r="S186" s="185">
        <f>Calcul!$AG189</f>
        <v>0.23288292928820309</v>
      </c>
      <c r="T186" s="185">
        <f>Calcul!$AH189</f>
        <v>0.93479863164571064</v>
      </c>
      <c r="U186" s="185">
        <f>Calcul!$AM189</f>
        <v>0.19848491126557422</v>
      </c>
      <c r="V186" s="185">
        <f>Calcul!$AN189</f>
        <v>0.96919664966833963</v>
      </c>
      <c r="W186" s="185">
        <f>Calcul!AS189</f>
        <v>0.15285536163693261</v>
      </c>
      <c r="X186" s="185">
        <f>Calcul!AT189</f>
        <v>1.0148261992969811</v>
      </c>
    </row>
    <row r="187" spans="2:24" ht="13" customHeight="1">
      <c r="B187" s="198">
        <f t="shared" si="2"/>
        <v>44378</v>
      </c>
      <c r="C187" s="199" t="str">
        <f>Calcul!AV190</f>
        <v>Jeudi</v>
      </c>
      <c r="D187" s="93">
        <f>Calcul!G190</f>
        <v>182</v>
      </c>
      <c r="E187" s="213">
        <f>Calcul!$L190</f>
        <v>3.8145132250250469</v>
      </c>
      <c r="F187" s="189" t="str">
        <f>Calcul!$M190</f>
        <v>+</v>
      </c>
      <c r="G187" s="191">
        <f>Calcul!$N190</f>
        <v>0.15893805104271028</v>
      </c>
      <c r="H187" s="183">
        <f>Calcul!$O190</f>
        <v>23.100629061292278</v>
      </c>
      <c r="I187" s="197" t="str">
        <f>Calcul!AW190</f>
        <v>E</v>
      </c>
      <c r="J187" s="201">
        <f>Calcul!$P190</f>
        <v>0.58397612801120569</v>
      </c>
      <c r="K187" s="183">
        <f>Calcul!$Q190</f>
        <v>67.918490172403395</v>
      </c>
      <c r="L187" s="201">
        <f>IFERROR(Calcul!$Y190,"-")</f>
        <v>0.25972222222222224</v>
      </c>
      <c r="M187" s="201">
        <f>IFERROR(Calcul!$Z190,"-")</f>
        <v>0.90833333333333333</v>
      </c>
      <c r="N187" s="183">
        <f>IFERROR(Calcul!$AA190,"-")</f>
        <v>124.83868078709384</v>
      </c>
      <c r="O187" s="183">
        <f>IFERROR(Calcul!$AB190,"&lt; 0°")</f>
        <v>39.539401200686598</v>
      </c>
      <c r="P187" s="304">
        <f>Calcul!$T190</f>
        <v>0.64918093353673767</v>
      </c>
      <c r="Q187" s="181" t="str">
        <f>IFERROR(Calcul!AY190,Q186)</f>
        <v>-</v>
      </c>
      <c r="R187" s="306">
        <f>IFERROR(Calcul!AZ190,"00:00")</f>
        <v>4.8326145101307283E-4</v>
      </c>
      <c r="S187" s="185">
        <f>Calcul!$AG190</f>
        <v>0.23329893049788977</v>
      </c>
      <c r="T187" s="185">
        <f>Calcul!$AH190</f>
        <v>0.93465332552452163</v>
      </c>
      <c r="U187" s="185">
        <f>Calcul!$AM190</f>
        <v>0.1989812026918639</v>
      </c>
      <c r="V187" s="185">
        <f>Calcul!$AN190</f>
        <v>0.96897105333054767</v>
      </c>
      <c r="W187" s="185">
        <f>Calcul!AS190</f>
        <v>0.1535841666349109</v>
      </c>
      <c r="X187" s="185">
        <f>Calcul!AT190</f>
        <v>1.0143680893875004</v>
      </c>
    </row>
    <row r="188" spans="2:24" ht="13" customHeight="1">
      <c r="B188" s="198">
        <f t="shared" si="2"/>
        <v>44379</v>
      </c>
      <c r="C188" s="199" t="str">
        <f>Calcul!AV191</f>
        <v>Vendredi</v>
      </c>
      <c r="D188" s="93">
        <f>Calcul!G191</f>
        <v>183</v>
      </c>
      <c r="E188" s="213">
        <f>Calcul!$L191</f>
        <v>4.0051378014509398</v>
      </c>
      <c r="F188" s="189" t="str">
        <f>Calcul!$M191</f>
        <v>+</v>
      </c>
      <c r="G188" s="191">
        <f>Calcul!$N191</f>
        <v>0.1668807417271225</v>
      </c>
      <c r="H188" s="183">
        <f>Calcul!$O191</f>
        <v>23.029231346439914</v>
      </c>
      <c r="I188" s="197" t="str">
        <f>Calcul!AW191</f>
        <v>E</v>
      </c>
      <c r="J188" s="201">
        <f>Calcul!$P191</f>
        <v>0.58410850618927923</v>
      </c>
      <c r="K188" s="183">
        <f>Calcul!$Q191</f>
        <v>67.847092457551028</v>
      </c>
      <c r="L188" s="201">
        <f>IFERROR(Calcul!$Y191,"-")</f>
        <v>0.25972222222222224</v>
      </c>
      <c r="M188" s="201">
        <f>IFERROR(Calcul!$Z191,"-")</f>
        <v>0.90833333333333333</v>
      </c>
      <c r="N188" s="183">
        <f>IFERROR(Calcul!$AA191,"-")</f>
        <v>124.72521001201549</v>
      </c>
      <c r="O188" s="183">
        <f>IFERROR(Calcul!$AB191,"&lt; 0°")</f>
        <v>39.576206145892279</v>
      </c>
      <c r="P188" s="304">
        <f>Calcul!$T191</f>
        <v>0.64864835842217627</v>
      </c>
      <c r="Q188" s="181" t="str">
        <f>IFERROR(Calcul!AY191,Q187)</f>
        <v>-</v>
      </c>
      <c r="R188" s="306">
        <f>IFERROR(Calcul!AZ191,"00:00")</f>
        <v>5.325751145613955E-4</v>
      </c>
      <c r="S188" s="185">
        <f>Calcul!$AG191</f>
        <v>0.23374039070954111</v>
      </c>
      <c r="T188" s="185">
        <f>Calcul!$AH191</f>
        <v>0.93447662166901735</v>
      </c>
      <c r="U188" s="185">
        <f>Calcul!$AM191</f>
        <v>0.1995104995096719</v>
      </c>
      <c r="V188" s="185">
        <f>Calcul!$AN191</f>
        <v>0.96870651286888654</v>
      </c>
      <c r="W188" s="185">
        <f>Calcul!AS191</f>
        <v>0.15436540028809775</v>
      </c>
      <c r="X188" s="185">
        <f>Calcul!AT191</f>
        <v>1.0138516120904606</v>
      </c>
    </row>
    <row r="189" spans="2:24" ht="13" customHeight="1">
      <c r="B189" s="198">
        <f t="shared" si="2"/>
        <v>44380</v>
      </c>
      <c r="C189" s="199" t="str">
        <f>Calcul!AV192</f>
        <v>Samedi</v>
      </c>
      <c r="D189" s="93">
        <f>Calcul!G192</f>
        <v>184</v>
      </c>
      <c r="E189" s="213">
        <f>Calcul!$L192</f>
        <v>4.1911358703595258</v>
      </c>
      <c r="F189" s="189" t="str">
        <f>Calcul!$M192</f>
        <v>+</v>
      </c>
      <c r="G189" s="191">
        <f>Calcul!$N192</f>
        <v>0.17463066126498025</v>
      </c>
      <c r="H189" s="183">
        <f>Calcul!$O192</f>
        <v>22.951133576208662</v>
      </c>
      <c r="I189" s="197" t="str">
        <f>Calcul!AW192</f>
        <v>E</v>
      </c>
      <c r="J189" s="201">
        <f>Calcul!$P192</f>
        <v>0.58423767151491013</v>
      </c>
      <c r="K189" s="183">
        <f>Calcul!$Q192</f>
        <v>67.768994687319775</v>
      </c>
      <c r="L189" s="201">
        <f>IFERROR(Calcul!$Y192,"-")</f>
        <v>0.26041666666666669</v>
      </c>
      <c r="M189" s="201">
        <f>IFERROR(Calcul!$Z192,"-")</f>
        <v>0.90833333333333333</v>
      </c>
      <c r="N189" s="183">
        <f>IFERROR(Calcul!$AA192,"-")</f>
        <v>124.60120037595156</v>
      </c>
      <c r="O189" s="183">
        <f>IFERROR(Calcul!$AB192,"&lt; 0°")</f>
        <v>39.616264535207129</v>
      </c>
      <c r="P189" s="304">
        <f>Calcul!$T192</f>
        <v>0.64806697871863306</v>
      </c>
      <c r="Q189" s="181" t="str">
        <f>IFERROR(Calcul!AY192,Q188)</f>
        <v>-</v>
      </c>
      <c r="R189" s="306">
        <f>IFERROR(Calcul!AZ192,"00:00")</f>
        <v>5.8137970354321666E-4</v>
      </c>
      <c r="S189" s="185">
        <f>Calcul!$AG192</f>
        <v>0.23420671122811024</v>
      </c>
      <c r="T189" s="185">
        <f>Calcul!$AH192</f>
        <v>0.93426863180171027</v>
      </c>
      <c r="U189" s="185">
        <f>Calcul!$AM192</f>
        <v>0.20007194017825988</v>
      </c>
      <c r="V189" s="185">
        <f>Calcul!$AN192</f>
        <v>0.96840340285156046</v>
      </c>
      <c r="W189" s="185">
        <f>Calcul!AS192</f>
        <v>0.1551968713390616</v>
      </c>
      <c r="X189" s="185">
        <f>Calcul!AT192</f>
        <v>1.0132784716907588</v>
      </c>
    </row>
    <row r="190" spans="2:24" ht="13" customHeight="1">
      <c r="B190" s="198">
        <f t="shared" si="2"/>
        <v>44381</v>
      </c>
      <c r="C190" s="199" t="str">
        <f>Calcul!AV193</f>
        <v>Dimanche</v>
      </c>
      <c r="D190" s="93">
        <f>Calcul!G193</f>
        <v>185</v>
      </c>
      <c r="E190" s="213">
        <f>Calcul!$L193</f>
        <v>4.3721638101118767</v>
      </c>
      <c r="F190" s="189" t="str">
        <f>Calcul!$M193</f>
        <v>+</v>
      </c>
      <c r="G190" s="191">
        <f>Calcul!$N193</f>
        <v>0.18217349208799485</v>
      </c>
      <c r="H190" s="183">
        <f>Calcul!$O193</f>
        <v>22.866368501428031</v>
      </c>
      <c r="I190" s="197" t="str">
        <f>Calcul!AW193</f>
        <v>E</v>
      </c>
      <c r="J190" s="201">
        <f>Calcul!$P193</f>
        <v>0.58436338536196042</v>
      </c>
      <c r="K190" s="183">
        <f>Calcul!$Q193</f>
        <v>67.684229612539141</v>
      </c>
      <c r="L190" s="201">
        <f>IFERROR(Calcul!$Y193,"-")</f>
        <v>0.26041666666666669</v>
      </c>
      <c r="M190" s="201">
        <f>IFERROR(Calcul!$Z193,"-")</f>
        <v>0.90833333333333333</v>
      </c>
      <c r="N190" s="183">
        <f>IFERROR(Calcul!$AA193,"-")</f>
        <v>124.46673224689673</v>
      </c>
      <c r="O190" s="183">
        <f>IFERROR(Calcul!$AB193,"&lt; 0°")</f>
        <v>39.659506958594818</v>
      </c>
      <c r="P190" s="304">
        <f>Calcul!$T193</f>
        <v>0.64743734303898826</v>
      </c>
      <c r="Q190" s="181" t="str">
        <f>IFERROR(Calcul!AY193,Q189)</f>
        <v>-</v>
      </c>
      <c r="R190" s="306">
        <f>IFERROR(Calcul!AZ193,"00:00")</f>
        <v>6.2963567964480216E-4</v>
      </c>
      <c r="S190" s="185">
        <f>Calcul!$AG193</f>
        <v>0.23469727128399476</v>
      </c>
      <c r="T190" s="185">
        <f>Calcul!$AH193</f>
        <v>0.93402949943992608</v>
      </c>
      <c r="U190" s="185">
        <f>Calcul!$AM193</f>
        <v>0.2006646247421997</v>
      </c>
      <c r="V190" s="185">
        <f>Calcul!$AN193</f>
        <v>0.96806214598172113</v>
      </c>
      <c r="W190" s="185">
        <f>Calcul!AS193</f>
        <v>0.15607631305152847</v>
      </c>
      <c r="X190" s="185">
        <f>Calcul!AT193</f>
        <v>1.0126504576723925</v>
      </c>
    </row>
    <row r="191" spans="2:24" ht="13" customHeight="1">
      <c r="B191" s="198">
        <f t="shared" si="2"/>
        <v>44382</v>
      </c>
      <c r="C191" s="199" t="str">
        <f>Calcul!AV194</f>
        <v>Lundi</v>
      </c>
      <c r="D191" s="93">
        <f>Calcul!G194</f>
        <v>186</v>
      </c>
      <c r="E191" s="213">
        <f>Calcul!$L194</f>
        <v>4.5478855255894368</v>
      </c>
      <c r="F191" s="189" t="str">
        <f>Calcul!$M194</f>
        <v>+</v>
      </c>
      <c r="G191" s="191">
        <f>Calcul!$N194</f>
        <v>0.18949523023289319</v>
      </c>
      <c r="H191" s="183">
        <f>Calcul!$O194</f>
        <v>22.774971301499189</v>
      </c>
      <c r="I191" s="197" t="str">
        <f>Calcul!AW194</f>
        <v>E</v>
      </c>
      <c r="J191" s="201">
        <f>Calcul!$P194</f>
        <v>0.58448541433104206</v>
      </c>
      <c r="K191" s="183">
        <f>Calcul!$Q194</f>
        <v>67.592832412610306</v>
      </c>
      <c r="L191" s="201">
        <f>IFERROR(Calcul!$Y194,"-")</f>
        <v>0.26111111111111113</v>
      </c>
      <c r="M191" s="201">
        <f>IFERROR(Calcul!$Z194,"-")</f>
        <v>0.90763888888888899</v>
      </c>
      <c r="N191" s="183">
        <f>IFERROR(Calcul!$AA194,"-")</f>
        <v>124.32189165277946</v>
      </c>
      <c r="O191" s="183">
        <f>IFERROR(Calcul!$AB194,"&lt; 0°")</f>
        <v>39.705859131290957</v>
      </c>
      <c r="P191" s="304">
        <f>Calcul!$T194</f>
        <v>0.64676003773397572</v>
      </c>
      <c r="Q191" s="181" t="str">
        <f>IFERROR(Calcul!AY194,Q190)</f>
        <v>-</v>
      </c>
      <c r="R191" s="306">
        <f>IFERROR(Calcul!AZ194,"00:00")</f>
        <v>6.7730530501253217E-4</v>
      </c>
      <c r="S191" s="185">
        <f>Calcul!$AG194</f>
        <v>0.23521142985314211</v>
      </c>
      <c r="T191" s="185">
        <f>Calcul!$AH194</f>
        <v>0.9337593988089421</v>
      </c>
      <c r="U191" s="185">
        <f>Calcul!$AM194</f>
        <v>0.20128761858719413</v>
      </c>
      <c r="V191" s="185">
        <f>Calcul!$AN194</f>
        <v>0.96768321007489011</v>
      </c>
      <c r="W191" s="185">
        <f>Calcul!AS194</f>
        <v>0.15700140314441993</v>
      </c>
      <c r="X191" s="185">
        <f>Calcul!AT194</f>
        <v>1.0119694255176641</v>
      </c>
    </row>
    <row r="192" spans="2:24" ht="13" customHeight="1">
      <c r="B192" s="198">
        <f t="shared" si="2"/>
        <v>44383</v>
      </c>
      <c r="C192" s="199" t="str">
        <f>Calcul!AV195</f>
        <v>Mardi</v>
      </c>
      <c r="D192" s="93">
        <f>Calcul!G195</f>
        <v>187</v>
      </c>
      <c r="E192" s="213">
        <f>Calcul!$L195</f>
        <v>4.7179729591190043</v>
      </c>
      <c r="F192" s="189" t="str">
        <f>Calcul!$M195</f>
        <v>+</v>
      </c>
      <c r="G192" s="191">
        <f>Calcul!$N195</f>
        <v>0.19658220662995851</v>
      </c>
      <c r="H192" s="183">
        <f>Calcul!$O195</f>
        <v>22.676979538790729</v>
      </c>
      <c r="I192" s="197" t="str">
        <f>Calcul!AW195</f>
        <v>E</v>
      </c>
      <c r="J192" s="201">
        <f>Calcul!$P195</f>
        <v>0.58460353060432657</v>
      </c>
      <c r="K192" s="183">
        <f>Calcul!$Q195</f>
        <v>67.494840649901846</v>
      </c>
      <c r="L192" s="201">
        <f>IFERROR(Calcul!$Y195,"-")</f>
        <v>0.26180555555555557</v>
      </c>
      <c r="M192" s="201">
        <f>IFERROR(Calcul!$Z195,"-")</f>
        <v>0.90763888888888899</v>
      </c>
      <c r="N192" s="183">
        <f>IFERROR(Calcul!$AA195,"-")</f>
        <v>124.16677005939712</v>
      </c>
      <c r="O192" s="183">
        <f>IFERROR(Calcul!$AB195,"&lt; 0°")</f>
        <v>39.755242133259777</v>
      </c>
      <c r="P192" s="304">
        <f>Calcul!$T195</f>
        <v>0.64603568499868924</v>
      </c>
      <c r="Q192" s="181" t="str">
        <f>IFERROR(Calcul!AY195,Q191)</f>
        <v>-</v>
      </c>
      <c r="R192" s="306">
        <f>IFERROR(Calcul!AZ195,"00:00")</f>
        <v>7.2435273528648203E-4</v>
      </c>
      <c r="S192" s="185">
        <f>Calcul!$AG195</f>
        <v>0.23574852753159789</v>
      </c>
      <c r="T192" s="185">
        <f>Calcul!$AH195</f>
        <v>0.933458533677055</v>
      </c>
      <c r="U192" s="185">
        <f>Calcul!$AM195</f>
        <v>0.20193995627998187</v>
      </c>
      <c r="V192" s="185">
        <f>Calcul!$AN195</f>
        <v>0.96726710492867107</v>
      </c>
      <c r="W192" s="185">
        <f>Calcul!AS195</f>
        <v>0.157969782675459</v>
      </c>
      <c r="X192" s="185">
        <f>Calcul!AT195</f>
        <v>1.011237278533194</v>
      </c>
    </row>
    <row r="193" spans="2:24" ht="13" customHeight="1">
      <c r="B193" s="198">
        <f t="shared" si="2"/>
        <v>44384</v>
      </c>
      <c r="C193" s="199" t="str">
        <f>Calcul!AV196</f>
        <v>Mercredi</v>
      </c>
      <c r="D193" s="93">
        <f>Calcul!G196</f>
        <v>188</v>
      </c>
      <c r="E193" s="213">
        <f>Calcul!$L196</f>
        <v>4.8821065833514066</v>
      </c>
      <c r="F193" s="189" t="str">
        <f>Calcul!$M196</f>
        <v>+</v>
      </c>
      <c r="G193" s="191">
        <f>Calcul!$N196</f>
        <v>0.20342110763964194</v>
      </c>
      <c r="H193" s="183">
        <f>Calcul!$O196</f>
        <v>22.572433110588062</v>
      </c>
      <c r="I193" s="197" t="str">
        <f>Calcul!AW196</f>
        <v>E</v>
      </c>
      <c r="J193" s="201">
        <f>Calcul!$P196</f>
        <v>0.58471751228782121</v>
      </c>
      <c r="K193" s="183">
        <f>Calcul!$Q196</f>
        <v>67.390294221699179</v>
      </c>
      <c r="L193" s="201">
        <f>IFERROR(Calcul!$Y196,"-")</f>
        <v>0.26180555555555557</v>
      </c>
      <c r="M193" s="201">
        <f>IFERROR(Calcul!$Z196,"-")</f>
        <v>0.90763888888888899</v>
      </c>
      <c r="N193" s="183">
        <f>IFERROR(Calcul!$AA196,"-")</f>
        <v>124.00146413871677</v>
      </c>
      <c r="O193" s="183">
        <f>IFERROR(Calcul!$AB196,"&lt; 0°")</f>
        <v>39.807572659063872</v>
      </c>
      <c r="P193" s="304">
        <f>Calcul!$T196</f>
        <v>0.64526494089814312</v>
      </c>
      <c r="Q193" s="181" t="str">
        <f>IFERROR(Calcul!AY196,Q192)</f>
        <v>-</v>
      </c>
      <c r="R193" s="306">
        <f>IFERROR(Calcul!AZ196,"00:00")</f>
        <v>7.7074410054611686E-4</v>
      </c>
      <c r="S193" s="185">
        <f>Calcul!$AG196</f>
        <v>0.23630788845243464</v>
      </c>
      <c r="T193" s="185">
        <f>Calcul!$AH196</f>
        <v>0.93312713612320775</v>
      </c>
      <c r="U193" s="185">
        <f>Calcul!$AM196</f>
        <v>0.2026206454568622</v>
      </c>
      <c r="V193" s="185">
        <f>Calcul!$AN196</f>
        <v>0.96681437911878032</v>
      </c>
      <c r="W193" s="185">
        <f>Calcul!AS196</f>
        <v>0.15897907362793226</v>
      </c>
      <c r="X193" s="185">
        <f>Calcul!AT196</f>
        <v>1.0104559509477102</v>
      </c>
    </row>
    <row r="194" spans="2:24" ht="13" customHeight="1">
      <c r="B194" s="198">
        <f t="shared" si="2"/>
        <v>44385</v>
      </c>
      <c r="C194" s="199" t="str">
        <f>Calcul!AV197</f>
        <v>Jeudi</v>
      </c>
      <c r="D194" s="93">
        <f>Calcul!G197</f>
        <v>189</v>
      </c>
      <c r="E194" s="213">
        <f>Calcul!$L197</f>
        <v>5.0399758751159736</v>
      </c>
      <c r="F194" s="189" t="str">
        <f>Calcul!$M197</f>
        <v>+</v>
      </c>
      <c r="G194" s="191">
        <f>Calcul!$N197</f>
        <v>0.20999899479649889</v>
      </c>
      <c r="H194" s="183">
        <f>Calcul!$O197</f>
        <v>22.461374198765643</v>
      </c>
      <c r="I194" s="197" t="str">
        <f>Calcul!AW197</f>
        <v>E</v>
      </c>
      <c r="J194" s="201">
        <f>Calcul!$P197</f>
        <v>0.58482714374043554</v>
      </c>
      <c r="K194" s="183">
        <f>Calcul!$Q197</f>
        <v>67.279235309876753</v>
      </c>
      <c r="L194" s="201">
        <f>IFERROR(Calcul!$Y197,"-")</f>
        <v>0.26250000000000001</v>
      </c>
      <c r="M194" s="201">
        <f>IFERROR(Calcul!$Z197,"-")</f>
        <v>0.90694444444444444</v>
      </c>
      <c r="N194" s="183">
        <f>IFERROR(Calcul!$AA197,"-")</f>
        <v>123.82607552891778</v>
      </c>
      <c r="O194" s="183">
        <f>IFERROR(Calcul!$AB197,"&lt; 0°")</f>
        <v>39.862763276614309</v>
      </c>
      <c r="P194" s="304">
        <f>Calcul!$T197</f>
        <v>0.6444484933241732</v>
      </c>
      <c r="Q194" s="181" t="str">
        <f>IFERROR(Calcul!AY197,Q193)</f>
        <v>-</v>
      </c>
      <c r="R194" s="306">
        <f>IFERROR(Calcul!AZ197,"00:00")</f>
        <v>8.1644757396992507E-4</v>
      </c>
      <c r="S194" s="185">
        <f>Calcul!$AG197</f>
        <v>0.23688882223302485</v>
      </c>
      <c r="T194" s="185">
        <f>Calcul!$AH197</f>
        <v>0.9327654652478462</v>
      </c>
      <c r="U194" s="185">
        <f>Calcul!$AM197</f>
        <v>0.2033286707267489</v>
      </c>
      <c r="V194" s="185">
        <f>Calcul!$AN197</f>
        <v>0.96632561675412199</v>
      </c>
      <c r="W194" s="185">
        <f>Calcul!AS197</f>
        <v>0.16002689502498715</v>
      </c>
      <c r="X194" s="185">
        <f>Calcul!AT197</f>
        <v>1.0096273924558836</v>
      </c>
    </row>
    <row r="195" spans="2:24" ht="13" customHeight="1">
      <c r="B195" s="198">
        <f t="shared" si="2"/>
        <v>44386</v>
      </c>
      <c r="C195" s="199" t="str">
        <f>Calcul!AV198</f>
        <v>Vendredi</v>
      </c>
      <c r="D195" s="93">
        <f>Calcul!G198</f>
        <v>190</v>
      </c>
      <c r="E195" s="213">
        <f>Calcul!$L198</f>
        <v>5.191279769330972</v>
      </c>
      <c r="F195" s="189" t="str">
        <f>Calcul!$M198</f>
        <v>+</v>
      </c>
      <c r="G195" s="191">
        <f>Calcul!$N198</f>
        <v>0.21630332372212382</v>
      </c>
      <c r="H195" s="183">
        <f>Calcul!$O198</f>
        <v>22.343847217357585</v>
      </c>
      <c r="I195" s="197" t="str">
        <f>Calcul!AW198</f>
        <v>E</v>
      </c>
      <c r="J195" s="201">
        <f>Calcul!$P198</f>
        <v>0.58493221588919597</v>
      </c>
      <c r="K195" s="183">
        <f>Calcul!$Q198</f>
        <v>67.161708328468706</v>
      </c>
      <c r="L195" s="201">
        <f>IFERROR(Calcul!$Y198,"-")</f>
        <v>0.26319444444444445</v>
      </c>
      <c r="M195" s="201">
        <f>IFERROR(Calcul!$Z198,"-")</f>
        <v>0.90694444444444444</v>
      </c>
      <c r="N195" s="183">
        <f>IFERROR(Calcul!$AA198,"-")</f>
        <v>123.6407105875617</v>
      </c>
      <c r="O195" s="183">
        <f>IFERROR(Calcul!$AB198,"&lt; 0°")</f>
        <v>39.920722693257567</v>
      </c>
      <c r="P195" s="304">
        <f>Calcul!$T198</f>
        <v>0.64358705989603282</v>
      </c>
      <c r="Q195" s="181" t="str">
        <f>IFERROR(Calcul!AY198,Q194)</f>
        <v>-</v>
      </c>
      <c r="R195" s="306">
        <f>IFERROR(Calcul!AZ198,"00:00")</f>
        <v>8.6143342814037904E-4</v>
      </c>
      <c r="S195" s="185">
        <f>Calcul!$AG198</f>
        <v>0.23749062594076698</v>
      </c>
      <c r="T195" s="185">
        <f>Calcul!$AH198</f>
        <v>0.93237380583762486</v>
      </c>
      <c r="U195" s="185">
        <f>Calcul!$AM198</f>
        <v>0.20406299755650928</v>
      </c>
      <c r="V195" s="185">
        <f>Calcul!$AN198</f>
        <v>0.96580143422188247</v>
      </c>
      <c r="W195" s="185">
        <f>Calcul!AS198</f>
        <v>0.16111087746176442</v>
      </c>
      <c r="X195" s="185">
        <f>Calcul!AT198</f>
        <v>1.0087535543166275</v>
      </c>
    </row>
    <row r="196" spans="2:24" ht="13" customHeight="1">
      <c r="B196" s="198">
        <f t="shared" si="2"/>
        <v>44387</v>
      </c>
      <c r="C196" s="199" t="str">
        <f>Calcul!AV199</f>
        <v>Samedi</v>
      </c>
      <c r="D196" s="93">
        <f>Calcul!G199</f>
        <v>191</v>
      </c>
      <c r="E196" s="213">
        <f>Calcul!$L199</f>
        <v>5.3357270921150359</v>
      </c>
      <c r="F196" s="189" t="str">
        <f>Calcul!$M199</f>
        <v>+</v>
      </c>
      <c r="G196" s="191">
        <f>Calcul!$N199</f>
        <v>0.22232196217145983</v>
      </c>
      <c r="H196" s="183">
        <f>Calcul!$O199</f>
        <v>22.219898758206277</v>
      </c>
      <c r="I196" s="197" t="str">
        <f>Calcul!AW199</f>
        <v>E</v>
      </c>
      <c r="J196" s="201">
        <f>Calcul!$P199</f>
        <v>0.58503252653001814</v>
      </c>
      <c r="K196" s="183">
        <f>Calcul!$Q199</f>
        <v>67.037759869317398</v>
      </c>
      <c r="L196" s="201">
        <f>IFERROR(Calcul!$Y199,"-")</f>
        <v>0.2638888888888889</v>
      </c>
      <c r="M196" s="201">
        <f>IFERROR(Calcul!$Z199,"-")</f>
        <v>0.90625</v>
      </c>
      <c r="N196" s="183">
        <f>IFERROR(Calcul!$AA199,"-")</f>
        <v>123.44548013926901</v>
      </c>
      <c r="O196" s="183">
        <f>IFERROR(Calcul!$AB199,"&lt; 0°")</f>
        <v>39.981356027659317</v>
      </c>
      <c r="P196" s="304">
        <f>Calcul!$T199</f>
        <v>0.6426813858169903</v>
      </c>
      <c r="Q196" s="181" t="str">
        <f>IFERROR(Calcul!AY199,Q195)</f>
        <v>-</v>
      </c>
      <c r="R196" s="306">
        <f>IFERROR(Calcul!AZ199,"00:00")</f>
        <v>9.0567407904251773E-4</v>
      </c>
      <c r="S196" s="185">
        <f>Calcul!$AG199</f>
        <v>0.23811258606565366</v>
      </c>
      <c r="T196" s="185">
        <f>Calcul!$AH199</f>
        <v>0.93195246699438272</v>
      </c>
      <c r="U196" s="185">
        <f>Calcul!$AM199</f>
        <v>0.20482257610856816</v>
      </c>
      <c r="V196" s="185">
        <f>Calcul!$AN199</f>
        <v>0.96524247695146836</v>
      </c>
      <c r="W196" s="185">
        <f>Calcul!AS199</f>
        <v>0.1622286760044224</v>
      </c>
      <c r="X196" s="185">
        <f>Calcul!AT199</f>
        <v>1.007836377055614</v>
      </c>
    </row>
    <row r="197" spans="2:24" ht="13" customHeight="1">
      <c r="B197" s="198">
        <f t="shared" si="2"/>
        <v>44388</v>
      </c>
      <c r="C197" s="199" t="str">
        <f>Calcul!AV200</f>
        <v>Dimanche</v>
      </c>
      <c r="D197" s="93">
        <f>Calcul!G200</f>
        <v>192</v>
      </c>
      <c r="E197" s="213">
        <f>Calcul!$L200</f>
        <v>5.4730369723085746</v>
      </c>
      <c r="F197" s="189" t="str">
        <f>Calcul!$M200</f>
        <v>+</v>
      </c>
      <c r="G197" s="191">
        <f>Calcul!$N200</f>
        <v>0.22804320717952395</v>
      </c>
      <c r="H197" s="183">
        <f>Calcul!$O200</f>
        <v>22.089577534872877</v>
      </c>
      <c r="I197" s="197" t="str">
        <f>Calcul!AW200</f>
        <v>E</v>
      </c>
      <c r="J197" s="201">
        <f>Calcul!$P200</f>
        <v>0.58512788061348597</v>
      </c>
      <c r="K197" s="183">
        <f>Calcul!$Q200</f>
        <v>66.907438645983987</v>
      </c>
      <c r="L197" s="201">
        <f>IFERROR(Calcul!$Y200,"-")</f>
        <v>0.26458333333333334</v>
      </c>
      <c r="M197" s="201">
        <f>IFERROR(Calcul!$Z200,"-")</f>
        <v>0.90625</v>
      </c>
      <c r="N197" s="183">
        <f>IFERROR(Calcul!$AA200,"-")</f>
        <v>123.24049921926623</v>
      </c>
      <c r="O197" s="183">
        <f>IFERROR(Calcul!$AB200,"&lt; 0°")</f>
        <v>40.044565085962063</v>
      </c>
      <c r="P197" s="304">
        <f>Calcul!$T200</f>
        <v>0.64173224169907872</v>
      </c>
      <c r="Q197" s="181" t="str">
        <f>IFERROR(Calcul!AY200,Q196)</f>
        <v>-</v>
      </c>
      <c r="R197" s="306">
        <f>IFERROR(Calcul!AZ200,"00:00")</f>
        <v>9.4914411791158226E-4</v>
      </c>
      <c r="S197" s="185">
        <f>Calcul!$AG200</f>
        <v>0.23875398048845331</v>
      </c>
      <c r="T197" s="185">
        <f>Calcul!$AH200</f>
        <v>0.93150178073851853</v>
      </c>
      <c r="U197" s="185">
        <f>Calcul!$AM200</f>
        <v>0.20560634500329122</v>
      </c>
      <c r="V197" s="185">
        <f>Calcul!$AN200</f>
        <v>0.9646494162236805</v>
      </c>
      <c r="W197" s="185">
        <f>Calcul!AS200</f>
        <v>0.16337798145530427</v>
      </c>
      <c r="X197" s="185">
        <f>Calcul!AT200</f>
        <v>1.0068777797716675</v>
      </c>
    </row>
    <row r="198" spans="2:24" ht="13" customHeight="1">
      <c r="B198" s="198">
        <f t="shared" si="2"/>
        <v>44389</v>
      </c>
      <c r="C198" s="199" t="str">
        <f>Calcul!AV201</f>
        <v>Lundi</v>
      </c>
      <c r="D198" s="93">
        <f>Calcul!G201</f>
        <v>193</v>
      </c>
      <c r="E198" s="213">
        <f>Calcul!$L201</f>
        <v>5.6029392306819181</v>
      </c>
      <c r="F198" s="189" t="str">
        <f>Calcul!$M201</f>
        <v>+</v>
      </c>
      <c r="G198" s="191">
        <f>Calcul!$N201</f>
        <v>0.23345580127841326</v>
      </c>
      <c r="H198" s="183">
        <f>Calcul!$O201</f>
        <v>21.952934324995784</v>
      </c>
      <c r="I198" s="197" t="str">
        <f>Calcul!AW201</f>
        <v>E</v>
      </c>
      <c r="J198" s="201">
        <f>Calcul!$P201</f>
        <v>0.58521809051513407</v>
      </c>
      <c r="K198" s="183">
        <f>Calcul!$Q201</f>
        <v>66.770795436106894</v>
      </c>
      <c r="L198" s="201">
        <f>IFERROR(Calcul!$Y201,"-")</f>
        <v>0.26458333333333334</v>
      </c>
      <c r="M198" s="201">
        <f>IFERROR(Calcul!$Z201,"-")</f>
        <v>0.90555555555555556</v>
      </c>
      <c r="N198" s="183">
        <f>IFERROR(Calcul!$AA201,"-")</f>
        <v>123.02588681413759</v>
      </c>
      <c r="O198" s="183">
        <f>IFERROR(Calcul!$AB201,"&lt; 0°")</f>
        <v>40.110248640724116</v>
      </c>
      <c r="P198" s="304">
        <f>Calcul!$T201</f>
        <v>0.64074042136788723</v>
      </c>
      <c r="Q198" s="181" t="str">
        <f>IFERROR(Calcul!AY201,Q197)</f>
        <v>-</v>
      </c>
      <c r="R198" s="306">
        <f>IFERROR(Calcul!AZ201,"00:00")</f>
        <v>9.9182033119149526E-4</v>
      </c>
      <c r="S198" s="185">
        <f>Calcul!$AG201</f>
        <v>0.23941408043376741</v>
      </c>
      <c r="T198" s="185">
        <f>Calcul!$AH201</f>
        <v>0.93102210059650081</v>
      </c>
      <c r="U198" s="185">
        <f>Calcul!$AM201</f>
        <v>0.20641323498141631</v>
      </c>
      <c r="V198" s="185">
        <f>Calcul!$AN201</f>
        <v>0.96402294604885175</v>
      </c>
      <c r="W198" s="185">
        <f>Calcul!AS201</f>
        <v>0.16455653002453305</v>
      </c>
      <c r="X198" s="185">
        <f>Calcul!AT201</f>
        <v>1.0058796510057351</v>
      </c>
    </row>
    <row r="199" spans="2:24" ht="13" customHeight="1">
      <c r="B199" s="198">
        <f t="shared" si="2"/>
        <v>44390</v>
      </c>
      <c r="C199" s="199" t="str">
        <f>Calcul!AV202</f>
        <v>Mardi</v>
      </c>
      <c r="D199" s="93">
        <f>Calcul!G202</f>
        <v>194</v>
      </c>
      <c r="E199" s="213">
        <f>Calcul!$L202</f>
        <v>5.7251747461767879</v>
      </c>
      <c r="F199" s="189" t="str">
        <f>Calcul!$M202</f>
        <v>+</v>
      </c>
      <c r="G199" s="191">
        <f>Calcul!$N202</f>
        <v>0.23854894775736615</v>
      </c>
      <c r="H199" s="183">
        <f>Calcul!$O202</f>
        <v>21.810021911284988</v>
      </c>
      <c r="I199" s="197" t="str">
        <f>Calcul!AW202</f>
        <v>E</v>
      </c>
      <c r="J199" s="201">
        <f>Calcul!$P202</f>
        <v>0.58530297628978334</v>
      </c>
      <c r="K199" s="183">
        <f>Calcul!$Q202</f>
        <v>66.627883022396105</v>
      </c>
      <c r="L199" s="201">
        <f>IFERROR(Calcul!$Y202,"-")</f>
        <v>0.26527777777777778</v>
      </c>
      <c r="M199" s="201">
        <f>IFERROR(Calcul!$Z202,"-")</f>
        <v>0.90486111111111101</v>
      </c>
      <c r="N199" s="183">
        <f>IFERROR(Calcul!$AA202,"-")</f>
        <v>122.80176560107655</v>
      </c>
      <c r="O199" s="183">
        <f>IFERROR(Calcul!$AB202,"&lt; 0°")</f>
        <v>40.178302711189502</v>
      </c>
      <c r="P199" s="304">
        <f>Calcul!$T202</f>
        <v>0.63970673965892366</v>
      </c>
      <c r="Q199" s="181" t="str">
        <f>IFERROR(Calcul!AY202,Q198)</f>
        <v>-</v>
      </c>
      <c r="R199" s="306">
        <f>IFERROR(Calcul!AZ202,"00:00")</f>
        <v>1.033681708963563E-3</v>
      </c>
      <c r="S199" s="185">
        <f>Calcul!$AG202</f>
        <v>0.24009215239779699</v>
      </c>
      <c r="T199" s="185">
        <f>Calcul!$AH202</f>
        <v>0.93051380018176955</v>
      </c>
      <c r="U199" s="185">
        <f>Calcul!$AM202</f>
        <v>0.20724217244469745</v>
      </c>
      <c r="V199" s="185">
        <f>Calcul!$AN202</f>
        <v>0.96336378013486901</v>
      </c>
      <c r="W199" s="185">
        <f>Calcul!AS202</f>
        <v>0.16576211148026265</v>
      </c>
      <c r="X199" s="185">
        <f>Calcul!AT202</f>
        <v>1.0048438410993039</v>
      </c>
    </row>
    <row r="200" spans="2:24" ht="13" customHeight="1">
      <c r="B200" s="198">
        <f t="shared" ref="B200:B263" si="3">B199+1</f>
        <v>44391</v>
      </c>
      <c r="C200" s="199" t="str">
        <f>Calcul!AV203</f>
        <v>Mercredi</v>
      </c>
      <c r="D200" s="93">
        <f>Calcul!G203</f>
        <v>195</v>
      </c>
      <c r="E200" s="213">
        <f>Calcul!$L203</f>
        <v>5.8394957985980209</v>
      </c>
      <c r="F200" s="189" t="str">
        <f>Calcul!$M203</f>
        <v>+</v>
      </c>
      <c r="G200" s="191">
        <f>Calcul!$N203</f>
        <v>0.2433123249415842</v>
      </c>
      <c r="H200" s="183">
        <f>Calcul!$O203</f>
        <v>21.660895021341105</v>
      </c>
      <c r="I200" s="197" t="str">
        <f>Calcul!AW203</f>
        <v>E</v>
      </c>
      <c r="J200" s="201">
        <f>Calcul!$P203</f>
        <v>0.5853823659095202</v>
      </c>
      <c r="K200" s="183">
        <f>Calcul!$Q203</f>
        <v>66.478756132452219</v>
      </c>
      <c r="L200" s="201">
        <f>IFERROR(Calcul!$Y203,"-")</f>
        <v>0.26597222222222222</v>
      </c>
      <c r="M200" s="201">
        <f>IFERROR(Calcul!$Z203,"-")</f>
        <v>0.90486111111111101</v>
      </c>
      <c r="N200" s="183">
        <f>IFERROR(Calcul!$AA203,"-")</f>
        <v>122.56826168688436</v>
      </c>
      <c r="O200" s="183">
        <f>IFERROR(Calcul!$AB203,"&lt; 0°")</f>
        <v>40.248620843491153</v>
      </c>
      <c r="P200" s="304">
        <f>Calcul!$T203</f>
        <v>0.63863203021663684</v>
      </c>
      <c r="Q200" s="181" t="str">
        <f>IFERROR(Calcul!AY203,Q199)</f>
        <v>-</v>
      </c>
      <c r="R200" s="306">
        <f>IFERROR(Calcul!AZ203,"00:00")</f>
        <v>1.0747094422868253E-3</v>
      </c>
      <c r="S200" s="185">
        <f>Calcul!$AG203</f>
        <v>0.24078746004129958</v>
      </c>
      <c r="T200" s="185">
        <f>Calcul!$AH203</f>
        <v>0.92997727177774081</v>
      </c>
      <c r="U200" s="185">
        <f>Calcul!$AM203</f>
        <v>0.20809208285589839</v>
      </c>
      <c r="V200" s="185">
        <f>Calcul!$AN203</f>
        <v>0.96267264896314197</v>
      </c>
      <c r="W200" s="185">
        <f>Calcul!AS203</f>
        <v>0.16699257587321314</v>
      </c>
      <c r="X200" s="185">
        <f>Calcul!AT203</f>
        <v>1.0037721559458272</v>
      </c>
    </row>
    <row r="201" spans="2:24" ht="13" customHeight="1">
      <c r="B201" s="198">
        <f t="shared" si="3"/>
        <v>44392</v>
      </c>
      <c r="C201" s="199" t="str">
        <f>Calcul!AV204</f>
        <v>Jeudi</v>
      </c>
      <c r="D201" s="93">
        <f>Calcul!G204</f>
        <v>196</v>
      </c>
      <c r="E201" s="213">
        <f>Calcul!$L204</f>
        <v>5.9456663872455247</v>
      </c>
      <c r="F201" s="189" t="str">
        <f>Calcul!$M204</f>
        <v>+</v>
      </c>
      <c r="G201" s="191">
        <f>Calcul!$N204</f>
        <v>0.24773609946856354</v>
      </c>
      <c r="H201" s="183">
        <f>Calcul!$O204</f>
        <v>21.505610266487221</v>
      </c>
      <c r="I201" s="197" t="str">
        <f>Calcul!AW204</f>
        <v>E</v>
      </c>
      <c r="J201" s="201">
        <f>Calcul!$P204</f>
        <v>0.58545609548496991</v>
      </c>
      <c r="K201" s="183">
        <f>Calcul!$Q204</f>
        <v>66.323471377598338</v>
      </c>
      <c r="L201" s="201">
        <f>IFERROR(Calcul!$Y204,"-")</f>
        <v>0.26666666666666666</v>
      </c>
      <c r="M201" s="201">
        <f>IFERROR(Calcul!$Z204,"-")</f>
        <v>0.90416666666666667</v>
      </c>
      <c r="N201" s="183">
        <f>IFERROR(Calcul!$AA204,"-")</f>
        <v>122.32550434790531</v>
      </c>
      <c r="O201" s="183">
        <f>IFERROR(Calcul!$AB204,"&lt; 0°")</f>
        <v>40.321094389453179</v>
      </c>
      <c r="P201" s="304">
        <f>Calcul!$T204</f>
        <v>0.63751714330666964</v>
      </c>
      <c r="Q201" s="181" t="str">
        <f>IFERROR(Calcul!AY204,Q200)</f>
        <v>-</v>
      </c>
      <c r="R201" s="306">
        <f>IFERROR(Calcul!AZ204,"00:00")</f>
        <v>1.1148869099671943E-3</v>
      </c>
      <c r="S201" s="185">
        <f>Calcul!$AG204</f>
        <v>0.24149926603892688</v>
      </c>
      <c r="T201" s="185">
        <f>Calcul!$AH204</f>
        <v>0.92941292493101291</v>
      </c>
      <c r="U201" s="185">
        <f>Calcul!$AM204</f>
        <v>0.20896189398224432</v>
      </c>
      <c r="V201" s="185">
        <f>Calcul!$AN204</f>
        <v>0.96195029698769552</v>
      </c>
      <c r="W201" s="185">
        <f>Calcul!AS204</f>
        <v>0.16824583894684139</v>
      </c>
      <c r="X201" s="185">
        <f>Calcul!AT204</f>
        <v>1.0026663520230985</v>
      </c>
    </row>
    <row r="202" spans="2:24" ht="13" customHeight="1">
      <c r="B202" s="198">
        <f t="shared" si="3"/>
        <v>44393</v>
      </c>
      <c r="C202" s="199" t="str">
        <f>Calcul!AV205</f>
        <v>Vendredi</v>
      </c>
      <c r="D202" s="93">
        <f>Calcul!G205</f>
        <v>197</v>
      </c>
      <c r="E202" s="213">
        <f>Calcul!$L205</f>
        <v>6.0434625250499616</v>
      </c>
      <c r="F202" s="189" t="str">
        <f>Calcul!$M205</f>
        <v>+</v>
      </c>
      <c r="G202" s="191">
        <f>Calcul!$N205</f>
        <v>0.25181093854374842</v>
      </c>
      <c r="H202" s="183">
        <f>Calcul!$O205</f>
        <v>21.34422607980105</v>
      </c>
      <c r="I202" s="197" t="str">
        <f>Calcul!AW205</f>
        <v>E</v>
      </c>
      <c r="J202" s="201">
        <f>Calcul!$P205</f>
        <v>0.58552400946955629</v>
      </c>
      <c r="K202" s="183">
        <f>Calcul!$Q205</f>
        <v>66.16208719091216</v>
      </c>
      <c r="L202" s="201">
        <f>IFERROR(Calcul!$Y205,"-")</f>
        <v>0.2673611111111111</v>
      </c>
      <c r="M202" s="201">
        <f>IFERROR(Calcul!$Z205,"-")</f>
        <v>0.90347222222222223</v>
      </c>
      <c r="N202" s="183">
        <f>IFERROR(Calcul!$AA205,"-")</f>
        <v>122.07362577202548</v>
      </c>
      <c r="O202" s="183">
        <f>IFERROR(Calcul!$AB205,"&lt; 0°")</f>
        <v>40.39561278272803</v>
      </c>
      <c r="P202" s="304">
        <f>Calcul!$T205</f>
        <v>0.63636294365132806</v>
      </c>
      <c r="Q202" s="181" t="str">
        <f>IFERROR(Calcul!AY205,Q201)</f>
        <v>-</v>
      </c>
      <c r="R202" s="306">
        <f>IFERROR(Calcul!AZ205,"00:00")</f>
        <v>1.1541996553415812E-3</v>
      </c>
      <c r="S202" s="185">
        <f>Calcul!$AG205</f>
        <v>0.24222683387688579</v>
      </c>
      <c r="T202" s="185">
        <f>Calcul!$AH205</f>
        <v>0.92882118506222688</v>
      </c>
      <c r="U202" s="185">
        <f>Calcul!$AM205</f>
        <v>0.20985053896935832</v>
      </c>
      <c r="V202" s="185">
        <f>Calcul!$AN205</f>
        <v>0.96119747996975435</v>
      </c>
      <c r="W202" s="185">
        <f>Calcul!AS205</f>
        <v>0.16951988635362694</v>
      </c>
      <c r="X202" s="185">
        <f>Calcul!AT205</f>
        <v>1.0015281325854857</v>
      </c>
    </row>
    <row r="203" spans="2:24" ht="13" customHeight="1">
      <c r="B203" s="198">
        <f t="shared" si="3"/>
        <v>44394</v>
      </c>
      <c r="C203" s="199" t="str">
        <f>Calcul!AV206</f>
        <v>Samedi</v>
      </c>
      <c r="D203" s="93">
        <f>Calcul!G206</f>
        <v>198</v>
      </c>
      <c r="E203" s="213">
        <f>Calcul!$L206</f>
        <v>6.1326725078507138</v>
      </c>
      <c r="F203" s="189" t="str">
        <f>Calcul!$M206</f>
        <v>+</v>
      </c>
      <c r="G203" s="191">
        <f>Calcul!$N206</f>
        <v>0.25552802116044643</v>
      </c>
      <c r="H203" s="183">
        <f>Calcul!$O206</f>
        <v>21.176802653532199</v>
      </c>
      <c r="I203" s="197" t="str">
        <f>Calcul!AW206</f>
        <v>E</v>
      </c>
      <c r="J203" s="201">
        <f>Calcul!$P206</f>
        <v>0.58558596084650127</v>
      </c>
      <c r="K203" s="183">
        <f>Calcul!$Q206</f>
        <v>65.99466376464332</v>
      </c>
      <c r="L203" s="201">
        <f>IFERROR(Calcul!$Y206,"-")</f>
        <v>0.26805555555555555</v>
      </c>
      <c r="M203" s="201">
        <f>IFERROR(Calcul!$Z206,"-")</f>
        <v>0.90347222222222223</v>
      </c>
      <c r="N203" s="183">
        <f>IFERROR(Calcul!$AA206,"-")</f>
        <v>121.81276080379008</v>
      </c>
      <c r="O203" s="183">
        <f>IFERROR(Calcul!$AB206,"&lt; 0°")</f>
        <v>40.472063811083686</v>
      </c>
      <c r="P203" s="304">
        <f>Calcul!$T206</f>
        <v>0.63517030829761201</v>
      </c>
      <c r="Q203" s="181" t="str">
        <f>IFERROR(Calcul!AY206,Q202)</f>
        <v>-</v>
      </c>
      <c r="R203" s="306">
        <f>IFERROR(Calcul!AZ206,"00:00")</f>
        <v>1.1926353537160539E-3</v>
      </c>
      <c r="S203" s="185">
        <f>Calcul!$AG206</f>
        <v>0.24296942959165255</v>
      </c>
      <c r="T203" s="185">
        <f>Calcul!$AH206</f>
        <v>0.92820249210135009</v>
      </c>
      <c r="U203" s="185">
        <f>Calcul!$AM206</f>
        <v>0.21075695923552687</v>
      </c>
      <c r="V203" s="185">
        <f>Calcul!$AN206</f>
        <v>0.96041496245747571</v>
      </c>
      <c r="W203" s="185">
        <f>Calcul!AS206</f>
        <v>0.17081277680159271</v>
      </c>
      <c r="X203" s="185">
        <f>Calcul!AT206</f>
        <v>1.0003591448914098</v>
      </c>
    </row>
    <row r="204" spans="2:24" ht="13" customHeight="1">
      <c r="B204" s="198">
        <f t="shared" si="3"/>
        <v>44395</v>
      </c>
      <c r="C204" s="199" t="str">
        <f>Calcul!AV207</f>
        <v>Dimanche</v>
      </c>
      <c r="D204" s="93">
        <f>Calcul!G207</f>
        <v>199</v>
      </c>
      <c r="E204" s="213">
        <f>Calcul!$L207</f>
        <v>6.2130971585291457</v>
      </c>
      <c r="F204" s="189" t="str">
        <f>Calcul!$M207</f>
        <v>+</v>
      </c>
      <c r="G204" s="191">
        <f>Calcul!$N207</f>
        <v>0.25887904827204772</v>
      </c>
      <c r="H204" s="183">
        <f>Calcul!$O207</f>
        <v>21.003401876087306</v>
      </c>
      <c r="I204" s="197" t="str">
        <f>Calcul!AW207</f>
        <v>E</v>
      </c>
      <c r="J204" s="201">
        <f>Calcul!$P207</f>
        <v>0.58564181129836135</v>
      </c>
      <c r="K204" s="183">
        <f>Calcul!$Q207</f>
        <v>65.821262987198423</v>
      </c>
      <c r="L204" s="201">
        <f>IFERROR(Calcul!$Y207,"-")</f>
        <v>0.26874999999999999</v>
      </c>
      <c r="M204" s="201">
        <f>IFERROR(Calcul!$Z207,"-")</f>
        <v>0.90277777777777779</v>
      </c>
      <c r="N204" s="183">
        <f>IFERROR(Calcul!$AA207,"-")</f>
        <v>121.54304669362232</v>
      </c>
      <c r="O204" s="183">
        <f>IFERROR(Calcul!$AB207,"&lt; 0°")</f>
        <v>40.550333883739341</v>
      </c>
      <c r="P204" s="304">
        <f>Calcul!$T207</f>
        <v>0.63394012452647552</v>
      </c>
      <c r="Q204" s="181" t="str">
        <f>IFERROR(Calcul!AY207,Q203)</f>
        <v>-</v>
      </c>
      <c r="R204" s="306">
        <f>IFERROR(Calcul!AZ207,"00:00")</f>
        <v>1.2301837711364838E-3</v>
      </c>
      <c r="S204" s="185">
        <f>Calcul!$AG207</f>
        <v>0.24372632344327472</v>
      </c>
      <c r="T204" s="185">
        <f>Calcul!$AH207</f>
        <v>0.92755729915344798</v>
      </c>
      <c r="U204" s="185">
        <f>Calcul!$AM207</f>
        <v>0.21168010717880067</v>
      </c>
      <c r="V204" s="185">
        <f>Calcul!$AN207</f>
        <v>0.9596035154179221</v>
      </c>
      <c r="W204" s="185">
        <f>Calcul!AS207</f>
        <v>0.17212264425447202</v>
      </c>
      <c r="X204" s="185">
        <f>Calcul!AT207</f>
        <v>0.99916097834225059</v>
      </c>
    </row>
    <row r="205" spans="2:24" ht="13" customHeight="1">
      <c r="B205" s="198">
        <f t="shared" si="3"/>
        <v>44396</v>
      </c>
      <c r="C205" s="199" t="str">
        <f>Calcul!AV208</f>
        <v>Lundi</v>
      </c>
      <c r="D205" s="93">
        <f>Calcul!G208</f>
        <v>200</v>
      </c>
      <c r="E205" s="213">
        <f>Calcul!$L208</f>
        <v>6.284550045787487</v>
      </c>
      <c r="F205" s="189" t="str">
        <f>Calcul!$M208</f>
        <v>+</v>
      </c>
      <c r="G205" s="191">
        <f>Calcul!$N208</f>
        <v>0.26185625190781198</v>
      </c>
      <c r="H205" s="183">
        <f>Calcul!$O208</f>
        <v>20.824087268761357</v>
      </c>
      <c r="I205" s="197" t="str">
        <f>Calcul!AW208</f>
        <v>E</v>
      </c>
      <c r="J205" s="201">
        <f>Calcul!$P208</f>
        <v>0.5856914313589574</v>
      </c>
      <c r="K205" s="183">
        <f>Calcul!$Q208</f>
        <v>65.641948379872474</v>
      </c>
      <c r="L205" s="201">
        <f>IFERROR(Calcul!$Y208,"-")</f>
        <v>0.26944444444444443</v>
      </c>
      <c r="M205" s="201">
        <f>IFERROR(Calcul!$Z208,"-")</f>
        <v>0.90208333333333324</v>
      </c>
      <c r="N205" s="183">
        <f>IFERROR(Calcul!$AA208,"-")</f>
        <v>121.26462285204607</v>
      </c>
      <c r="O205" s="183">
        <f>IFERROR(Calcul!$AB208,"&lt; 0°")</f>
        <v>40.630308292736807</v>
      </c>
      <c r="P205" s="304">
        <f>Calcul!$T208</f>
        <v>0.63267328781126564</v>
      </c>
      <c r="Q205" s="181" t="str">
        <f>IFERROR(Calcul!AY208,Q204)</f>
        <v>-</v>
      </c>
      <c r="R205" s="306">
        <f>IFERROR(Calcul!AZ208,"00:00")</f>
        <v>1.2668367152098847E-3</v>
      </c>
      <c r="S205" s="185">
        <f>Calcul!$AG208</f>
        <v>0.24449679151761372</v>
      </c>
      <c r="T205" s="185">
        <f>Calcul!$AH208</f>
        <v>0.92688607120030087</v>
      </c>
      <c r="U205" s="185">
        <f>Calcul!$AM208</f>
        <v>0.21261894869193662</v>
      </c>
      <c r="V205" s="185">
        <f>Calcul!$AN208</f>
        <v>0.95876391402597794</v>
      </c>
      <c r="W205" s="185">
        <f>Calcul!AS208</f>
        <v>0.17344769930490567</v>
      </c>
      <c r="X205" s="185">
        <f>Calcul!AT208</f>
        <v>0.99793516341300892</v>
      </c>
    </row>
    <row r="206" spans="2:24" ht="13" customHeight="1">
      <c r="B206" s="198">
        <f t="shared" si="3"/>
        <v>44397</v>
      </c>
      <c r="C206" s="199" t="str">
        <f>Calcul!AV209</f>
        <v>Mardi</v>
      </c>
      <c r="D206" s="93">
        <f>Calcul!G209</f>
        <v>201</v>
      </c>
      <c r="E206" s="213">
        <f>Calcul!$L209</f>
        <v>6.3468576774380931</v>
      </c>
      <c r="F206" s="189" t="str">
        <f>Calcul!$M209</f>
        <v>+</v>
      </c>
      <c r="G206" s="191">
        <f>Calcul!$N209</f>
        <v>0.2644524032265872</v>
      </c>
      <c r="H206" s="183">
        <f>Calcul!$O209</f>
        <v>20.638923922389726</v>
      </c>
      <c r="I206" s="197" t="str">
        <f>Calcul!AW209</f>
        <v>E</v>
      </c>
      <c r="J206" s="201">
        <f>Calcul!$P209</f>
        <v>0.58573470054760368</v>
      </c>
      <c r="K206" s="183">
        <f>Calcul!$Q209</f>
        <v>65.456785033500836</v>
      </c>
      <c r="L206" s="201">
        <f>IFERROR(Calcul!$Y209,"-")</f>
        <v>0.27013888888888887</v>
      </c>
      <c r="M206" s="201">
        <f>IFERROR(Calcul!$Z209,"-")</f>
        <v>0.90138888888888891</v>
      </c>
      <c r="N206" s="183">
        <f>IFERROR(Calcul!$AA209,"-")</f>
        <v>120.97763060973543</v>
      </c>
      <c r="O206" s="183">
        <f>IFERROR(Calcul!$AB209,"&lt; 0°")</f>
        <v>40.711871467427017</v>
      </c>
      <c r="P206" s="304">
        <f>Calcul!$T209</f>
        <v>0.63137069983254723</v>
      </c>
      <c r="Q206" s="181" t="str">
        <f>IFERROR(Calcul!AY209,Q205)</f>
        <v>-</v>
      </c>
      <c r="R206" s="306">
        <f>IFERROR(Calcul!AZ209,"00:00")</f>
        <v>1.3025879787184058E-3</v>
      </c>
      <c r="S206" s="185">
        <f>Calcul!$AG209</f>
        <v>0.24528011725269128</v>
      </c>
      <c r="T206" s="185">
        <f>Calcul!$AH209</f>
        <v>0.92618928384251598</v>
      </c>
      <c r="U206" s="185">
        <f>Calcul!$AM209</f>
        <v>0.21357246548246725</v>
      </c>
      <c r="V206" s="185">
        <f>Calcul!$AN209</f>
        <v>0.95789693561273992</v>
      </c>
      <c r="W206" s="185">
        <f>Calcul!AS209</f>
        <v>0.17478622983362188</v>
      </c>
      <c r="X206" s="185">
        <f>Calcul!AT209</f>
        <v>0.99668317126158534</v>
      </c>
    </row>
    <row r="207" spans="2:24" ht="13" customHeight="1">
      <c r="B207" s="198">
        <f t="shared" si="3"/>
        <v>44398</v>
      </c>
      <c r="C207" s="199" t="str">
        <f>Calcul!AV210</f>
        <v>Mercredi</v>
      </c>
      <c r="D207" s="93">
        <f>Calcul!G210</f>
        <v>202</v>
      </c>
      <c r="E207" s="213">
        <f>Calcul!$L210</f>
        <v>6.3998596681448934</v>
      </c>
      <c r="F207" s="189" t="str">
        <f>Calcul!$M210</f>
        <v>+</v>
      </c>
      <c r="G207" s="191">
        <f>Calcul!$N210</f>
        <v>0.26666081950603721</v>
      </c>
      <c r="H207" s="183">
        <f>Calcul!$O210</f>
        <v>20.447978434090324</v>
      </c>
      <c r="I207" s="197" t="str">
        <f>Calcul!AW210</f>
        <v>E</v>
      </c>
      <c r="J207" s="201">
        <f>Calcul!$P210</f>
        <v>0.58577150748559448</v>
      </c>
      <c r="K207" s="183">
        <f>Calcul!$Q210</f>
        <v>65.26583954520143</v>
      </c>
      <c r="L207" s="201">
        <f>IFERROR(Calcul!$Y210,"-")</f>
        <v>0.27083333333333331</v>
      </c>
      <c r="M207" s="201">
        <f>IFERROR(Calcul!$Z210,"-")</f>
        <v>0.90069444444444446</v>
      </c>
      <c r="N207" s="183">
        <f>IFERROR(Calcul!$AA210,"-")</f>
        <v>120.68221298413195</v>
      </c>
      <c r="O207" s="183">
        <f>IFERROR(Calcul!$AB210,"&lt; 0°")</f>
        <v>40.794907221244785</v>
      </c>
      <c r="P207" s="304">
        <f>Calcul!$T210</f>
        <v>0.63003326655577963</v>
      </c>
      <c r="Q207" s="181" t="str">
        <f>IFERROR(Calcul!AY210,Q206)</f>
        <v>-</v>
      </c>
      <c r="R207" s="306">
        <f>IFERROR(Calcul!AZ210,"00:00")</f>
        <v>1.3374332767676078E-3</v>
      </c>
      <c r="S207" s="185">
        <f>Calcul!$AG210</f>
        <v>0.24607559288509925</v>
      </c>
      <c r="T207" s="185">
        <f>Calcul!$AH210</f>
        <v>0.92546742208608979</v>
      </c>
      <c r="U207" s="185">
        <f>Calcul!$AM210</f>
        <v>0.21453965719726462</v>
      </c>
      <c r="V207" s="185">
        <f>Calcul!$AN210</f>
        <v>0.95700335777392442</v>
      </c>
      <c r="W207" s="185">
        <f>Calcul!AS210</f>
        <v>0.17613660105953219</v>
      </c>
      <c r="X207" s="185">
        <f>Calcul!AT210</f>
        <v>0.99540641391165685</v>
      </c>
    </row>
    <row r="208" spans="2:24" ht="13" customHeight="1">
      <c r="B208" s="198">
        <f t="shared" si="3"/>
        <v>44399</v>
      </c>
      <c r="C208" s="199" t="str">
        <f>Calcul!AV211</f>
        <v>Jeudi</v>
      </c>
      <c r="D208" s="93">
        <f>Calcul!G211</f>
        <v>203</v>
      </c>
      <c r="E208" s="213">
        <f>Calcul!$L211</f>
        <v>6.4434088816341397</v>
      </c>
      <c r="F208" s="189" t="str">
        <f>Calcul!$M211</f>
        <v>+</v>
      </c>
      <c r="G208" s="191">
        <f>Calcul!$N211</f>
        <v>0.26847537006808914</v>
      </c>
      <c r="H208" s="183">
        <f>Calcul!$O211</f>
        <v>20.251318844259291</v>
      </c>
      <c r="I208" s="197" t="str">
        <f>Calcul!AW211</f>
        <v>E</v>
      </c>
      <c r="J208" s="201">
        <f>Calcul!$P211</f>
        <v>0.58580174999496204</v>
      </c>
      <c r="K208" s="183">
        <f>Calcul!$Q211</f>
        <v>65.069179955370402</v>
      </c>
      <c r="L208" s="201">
        <f>IFERROR(Calcul!$Y211,"-")</f>
        <v>0.27152777777777776</v>
      </c>
      <c r="M208" s="201">
        <f>IFERROR(Calcul!$Z211,"-")</f>
        <v>0.9</v>
      </c>
      <c r="N208" s="183">
        <f>IFERROR(Calcul!$AA211,"-")</f>
        <v>120.37851445328688</v>
      </c>
      <c r="O208" s="183">
        <f>IFERROR(Calcul!$AB211,"&lt; 0°")</f>
        <v>40.879298990039729</v>
      </c>
      <c r="P208" s="304">
        <f>Calcul!$T211</f>
        <v>0.628661896377541</v>
      </c>
      <c r="Q208" s="181" t="str">
        <f>IFERROR(Calcul!AY211,Q207)</f>
        <v>-</v>
      </c>
      <c r="R208" s="306">
        <f>IFERROR(Calcul!AZ211,"00:00")</f>
        <v>1.3713701782386289E-3</v>
      </c>
      <c r="S208" s="185">
        <f>Calcul!$AG211</f>
        <v>0.24688252081322168</v>
      </c>
      <c r="T208" s="185">
        <f>Calcul!$AH211</f>
        <v>0.92472097917670226</v>
      </c>
      <c r="U208" s="185">
        <f>Calcul!$AM211</f>
        <v>0.21551954335281043</v>
      </c>
      <c r="V208" s="185">
        <f>Calcul!$AN211</f>
        <v>0.95608395663711354</v>
      </c>
      <c r="W208" s="185">
        <f>Calcul!AS211</f>
        <v>0.17749725507669487</v>
      </c>
      <c r="X208" s="185">
        <f>Calcul!AT211</f>
        <v>0.99410624491322919</v>
      </c>
    </row>
    <row r="209" spans="2:24" ht="13" customHeight="1">
      <c r="B209" s="198">
        <f t="shared" si="3"/>
        <v>44400</v>
      </c>
      <c r="C209" s="199" t="str">
        <f>Calcul!AV212</f>
        <v>Vendredi</v>
      </c>
      <c r="D209" s="93">
        <f>Calcul!G212</f>
        <v>204</v>
      </c>
      <c r="E209" s="213">
        <f>Calcul!$L212</f>
        <v>6.4773715474657667</v>
      </c>
      <c r="F209" s="189" t="str">
        <f>Calcul!$M212</f>
        <v>+</v>
      </c>
      <c r="G209" s="191">
        <f>Calcul!$N212</f>
        <v>0.26989048114440695</v>
      </c>
      <c r="H209" s="183">
        <f>Calcul!$O212</f>
        <v>20.049014573978305</v>
      </c>
      <c r="I209" s="197" t="str">
        <f>Calcul!AW212</f>
        <v>E</v>
      </c>
      <c r="J209" s="201">
        <f>Calcul!$P212</f>
        <v>0.58582533517956736</v>
      </c>
      <c r="K209" s="183">
        <f>Calcul!$Q212</f>
        <v>64.866875685089411</v>
      </c>
      <c r="L209" s="201">
        <f>IFERROR(Calcul!$Y212,"-")</f>
        <v>0.2722222222222222</v>
      </c>
      <c r="M209" s="201">
        <f>IFERROR(Calcul!$Z212,"-")</f>
        <v>0.89930555555555547</v>
      </c>
      <c r="N209" s="183">
        <f>IFERROR(Calcul!$AA212,"-")</f>
        <v>120.06668073750541</v>
      </c>
      <c r="O209" s="183">
        <f>IFERROR(Calcul!$AB212,"&lt; 0°")</f>
        <v>40.964930061326683</v>
      </c>
      <c r="P209" s="304">
        <f>Calcul!$T212</f>
        <v>0.62725749834525701</v>
      </c>
      <c r="Q209" s="181" t="str">
        <f>IFERROR(Calcul!AY212,Q208)</f>
        <v>-</v>
      </c>
      <c r="R209" s="306">
        <f>IFERROR(Calcul!AZ212,"00:00")</f>
        <v>1.4043980322839822E-3</v>
      </c>
      <c r="S209" s="185">
        <f>Calcul!$AG212</f>
        <v>0.2477002148747541</v>
      </c>
      <c r="T209" s="185">
        <f>Calcul!$AH212</f>
        <v>0.92395045548438048</v>
      </c>
      <c r="U209" s="185">
        <f>Calcul!$AM212</f>
        <v>0.21651116507400356</v>
      </c>
      <c r="V209" s="185">
        <f>Calcul!$AN212</f>
        <v>0.95513950528513103</v>
      </c>
      <c r="W209" s="185">
        <f>Calcul!AS212</f>
        <v>0.17886670996469367</v>
      </c>
      <c r="X209" s="185">
        <f>Calcul!AT212</f>
        <v>0.99278396039444095</v>
      </c>
    </row>
    <row r="210" spans="2:24" ht="13" customHeight="1">
      <c r="B210" s="198">
        <f t="shared" si="3"/>
        <v>44401</v>
      </c>
      <c r="C210" s="199" t="str">
        <f>Calcul!AV213</f>
        <v>Samedi</v>
      </c>
      <c r="D210" s="93">
        <f>Calcul!G213</f>
        <v>205</v>
      </c>
      <c r="E210" s="213">
        <f>Calcul!$L213</f>
        <v>6.5016273525320543</v>
      </c>
      <c r="F210" s="189" t="str">
        <f>Calcul!$M213</f>
        <v>+</v>
      </c>
      <c r="G210" s="191">
        <f>Calcul!$N213</f>
        <v>0.27090113968883561</v>
      </c>
      <c r="H210" s="183">
        <f>Calcul!$O213</f>
        <v>19.841136362983903</v>
      </c>
      <c r="I210" s="197" t="str">
        <f>Calcul!AW213</f>
        <v>E</v>
      </c>
      <c r="J210" s="201">
        <f>Calcul!$P213</f>
        <v>0.58584217948864115</v>
      </c>
      <c r="K210" s="183">
        <f>Calcul!$Q213</f>
        <v>64.658997474095017</v>
      </c>
      <c r="L210" s="201">
        <f>IFERROR(Calcul!$Y213,"-")</f>
        <v>0.27291666666666664</v>
      </c>
      <c r="M210" s="201">
        <f>IFERROR(Calcul!$Z213,"-")</f>
        <v>0.89861111111111114</v>
      </c>
      <c r="N210" s="183">
        <f>IFERROR(Calcul!$AA213,"-")</f>
        <v>119.74685858928737</v>
      </c>
      <c r="O210" s="183">
        <f>IFERROR(Calcul!$AB213,"&lt; 0°")</f>
        <v>41.051683793912119</v>
      </c>
      <c r="P210" s="304">
        <f>Calcul!$T213</f>
        <v>0.62582098045464118</v>
      </c>
      <c r="Q210" s="181" t="str">
        <f>IFERROR(Calcul!AY213,Q209)</f>
        <v>-</v>
      </c>
      <c r="R210" s="306">
        <f>IFERROR(Calcul!AZ213,"00:00")</f>
        <v>1.4365178906158294E-3</v>
      </c>
      <c r="S210" s="185">
        <f>Calcul!$AG213</f>
        <v>0.24852800153673293</v>
      </c>
      <c r="T210" s="185">
        <f>Calcul!$AH213</f>
        <v>0.92315635744054925</v>
      </c>
      <c r="U210" s="185">
        <f>Calcul!$AM213</f>
        <v>0.21751358664573747</v>
      </c>
      <c r="V210" s="185">
        <f>Calcul!$AN213</f>
        <v>0.95417077233154479</v>
      </c>
      <c r="W210" s="185">
        <f>Calcul!AS213</f>
        <v>0.1802435585495564</v>
      </c>
      <c r="X210" s="185">
        <f>Calcul!AT213</f>
        <v>0.99144080042772587</v>
      </c>
    </row>
    <row r="211" spans="2:24" ht="13" customHeight="1">
      <c r="B211" s="198">
        <f t="shared" si="3"/>
        <v>44402</v>
      </c>
      <c r="C211" s="199" t="str">
        <f>Calcul!AV214</f>
        <v>Dimanche</v>
      </c>
      <c r="D211" s="93">
        <f>Calcul!G214</f>
        <v>206</v>
      </c>
      <c r="E211" s="213">
        <f>Calcul!$L214</f>
        <v>6.5160695075220989</v>
      </c>
      <c r="F211" s="189" t="str">
        <f>Calcul!$M214</f>
        <v>+</v>
      </c>
      <c r="G211" s="191">
        <f>Calcul!$N214</f>
        <v>0.2715028961467541</v>
      </c>
      <c r="H211" s="183">
        <f>Calcul!$O214</f>
        <v>19.627756208343261</v>
      </c>
      <c r="I211" s="197" t="str">
        <f>Calcul!AW214</f>
        <v>E</v>
      </c>
      <c r="J211" s="201">
        <f>Calcul!$P214</f>
        <v>0.58585220876293975</v>
      </c>
      <c r="K211" s="183">
        <f>Calcul!$Q214</f>
        <v>64.445617319454371</v>
      </c>
      <c r="L211" s="201">
        <f>IFERROR(Calcul!$Y214,"-")</f>
        <v>0.27361111111111108</v>
      </c>
      <c r="M211" s="201">
        <f>IFERROR(Calcul!$Z214,"-")</f>
        <v>0.8979166666666667</v>
      </c>
      <c r="N211" s="183">
        <f>IFERROR(Calcul!$AA214,"-")</f>
        <v>119.41919559198227</v>
      </c>
      <c r="O211" s="183">
        <f>IFERROR(Calcul!$AB214,"&lt; 0°")</f>
        <v>41.139443827445355</v>
      </c>
      <c r="P211" s="304">
        <f>Calcul!$T214</f>
        <v>0.62435324802833925</v>
      </c>
      <c r="Q211" s="181" t="str">
        <f>IFERROR(Calcul!AY214,Q210)</f>
        <v>-</v>
      </c>
      <c r="R211" s="306">
        <f>IFERROR(Calcul!AZ214,"00:00")</f>
        <v>1.4677324263019376E-3</v>
      </c>
      <c r="S211" s="185">
        <f>Calcul!$AG214</f>
        <v>0.24936522099695599</v>
      </c>
      <c r="T211" s="185">
        <f>Calcul!$AH214</f>
        <v>0.92233919652892349</v>
      </c>
      <c r="U211" s="185">
        <f>Calcul!$AM214</f>
        <v>0.21852589688265858</v>
      </c>
      <c r="V211" s="185">
        <f>Calcul!$AN214</f>
        <v>0.95317852064322084</v>
      </c>
      <c r="W211" s="185">
        <f>Calcul!AS214</f>
        <v>0.1816264668831705</v>
      </c>
      <c r="X211" s="185">
        <f>Calcul!AT214</f>
        <v>0.99007795064270887</v>
      </c>
    </row>
    <row r="212" spans="2:24" ht="13" customHeight="1">
      <c r="B212" s="198">
        <f t="shared" si="3"/>
        <v>44403</v>
      </c>
      <c r="C212" s="199" t="str">
        <f>Calcul!AV215</f>
        <v>Lundi</v>
      </c>
      <c r="D212" s="93">
        <f>Calcul!G215</f>
        <v>207</v>
      </c>
      <c r="E212" s="213">
        <f>Calcul!$L215</f>
        <v>6.5206047886626362</v>
      </c>
      <c r="F212" s="189" t="str">
        <f>Calcul!$M215</f>
        <v>+</v>
      </c>
      <c r="G212" s="191">
        <f>Calcul!$N215</f>
        <v>0.27169186619427649</v>
      </c>
      <c r="H212" s="183">
        <f>Calcul!$O215</f>
        <v>19.408947303972649</v>
      </c>
      <c r="I212" s="197" t="str">
        <f>Calcul!AW215</f>
        <v>E</v>
      </c>
      <c r="J212" s="201">
        <f>Calcul!$P215</f>
        <v>0.58585535826373181</v>
      </c>
      <c r="K212" s="183">
        <f>Calcul!$Q215</f>
        <v>64.226808415083767</v>
      </c>
      <c r="L212" s="201">
        <f>IFERROR(Calcul!$Y215,"-")</f>
        <v>0.27430555555555552</v>
      </c>
      <c r="M212" s="201">
        <f>IFERROR(Calcul!$Z215,"-")</f>
        <v>0.89722222222222225</v>
      </c>
      <c r="N212" s="183">
        <f>IFERROR(Calcul!$AA215,"-")</f>
        <v>119.08383996749885</v>
      </c>
      <c r="O212" s="183">
        <f>IFERROR(Calcul!$AB215,"&lt; 0°")</f>
        <v>41.228094281532243</v>
      </c>
      <c r="P212" s="304">
        <f>Calcul!$T215</f>
        <v>0.62285520217856594</v>
      </c>
      <c r="Q212" s="181" t="str">
        <f>IFERROR(Calcul!AY215,Q211)</f>
        <v>-</v>
      </c>
      <c r="R212" s="306">
        <f>IFERROR(Calcul!AZ215,"00:00")</f>
        <v>1.4980458497733107E-3</v>
      </c>
      <c r="S212" s="185">
        <f>Calcul!$AG215</f>
        <v>0.25021122819630992</v>
      </c>
      <c r="T212" s="185">
        <f>Calcul!$AH215</f>
        <v>0.92149948833115358</v>
      </c>
      <c r="U212" s="185">
        <f>Calcul!$AM215</f>
        <v>0.21954721032349014</v>
      </c>
      <c r="V212" s="185">
        <f>Calcul!$AN215</f>
        <v>0.95216350620397339</v>
      </c>
      <c r="W212" s="185">
        <f>Calcul!AS215</f>
        <v>0.18301417250047869</v>
      </c>
      <c r="X212" s="185">
        <f>Calcul!AT215</f>
        <v>0.98869654402698481</v>
      </c>
    </row>
    <row r="213" spans="2:24" ht="13" customHeight="1">
      <c r="B213" s="198">
        <f t="shared" si="3"/>
        <v>44404</v>
      </c>
      <c r="C213" s="199" t="str">
        <f>Calcul!AV216</f>
        <v>Mardi</v>
      </c>
      <c r="D213" s="93">
        <f>Calcul!G216</f>
        <v>208</v>
      </c>
      <c r="E213" s="213">
        <f>Calcul!$L216</f>
        <v>6.5151535551155577</v>
      </c>
      <c r="F213" s="189" t="str">
        <f>Calcul!$M216</f>
        <v>+</v>
      </c>
      <c r="G213" s="191">
        <f>Calcul!$N216</f>
        <v>0.27146473146314826</v>
      </c>
      <c r="H213" s="183">
        <f>Calcul!$O216</f>
        <v>19.184783981127637</v>
      </c>
      <c r="I213" s="197" t="str">
        <f>Calcul!AW216</f>
        <v>E</v>
      </c>
      <c r="J213" s="201">
        <f>Calcul!$P216</f>
        <v>0.58585157268487964</v>
      </c>
      <c r="K213" s="183">
        <f>Calcul!$Q216</f>
        <v>64.002645092238751</v>
      </c>
      <c r="L213" s="201">
        <f>IFERROR(Calcul!$Y216,"-")</f>
        <v>0.27499999999999997</v>
      </c>
      <c r="M213" s="201">
        <f>IFERROR(Calcul!$Z216,"-")</f>
        <v>0.8965277777777777</v>
      </c>
      <c r="N213" s="183">
        <f>IFERROR(Calcul!$AA216,"-")</f>
        <v>118.74094039333788</v>
      </c>
      <c r="O213" s="183">
        <f>IFERROR(Calcul!$AB216,"&lt; 0°")</f>
        <v>41.317519944134993</v>
      </c>
      <c r="P213" s="304">
        <f>Calcul!$T216</f>
        <v>0.6213277383558683</v>
      </c>
      <c r="Q213" s="181" t="str">
        <f>IFERROR(Calcul!AY216,Q212)</f>
        <v>-</v>
      </c>
      <c r="R213" s="306">
        <f>IFERROR(Calcul!AZ216,"00:00")</f>
        <v>1.5274638226976389E-3</v>
      </c>
      <c r="S213" s="185">
        <f>Calcul!$AG216</f>
        <v>0.2510653937421039</v>
      </c>
      <c r="T213" s="185">
        <f>Calcul!$AH216</f>
        <v>0.92063775162765549</v>
      </c>
      <c r="U213" s="185">
        <f>Calcul!$AM216</f>
        <v>0.22057666825709324</v>
      </c>
      <c r="V213" s="185">
        <f>Calcul!$AN216</f>
        <v>0.95112647711266607</v>
      </c>
      <c r="W213" s="185">
        <f>Calcul!AS216</f>
        <v>0.18440548250566616</v>
      </c>
      <c r="X213" s="185">
        <f>Calcul!AT216</f>
        <v>0.98729766286409315</v>
      </c>
    </row>
    <row r="214" spans="2:24" ht="13" customHeight="1">
      <c r="B214" s="198">
        <f t="shared" si="3"/>
        <v>44405</v>
      </c>
      <c r="C214" s="199" t="str">
        <f>Calcul!AV217</f>
        <v>Mercredi</v>
      </c>
      <c r="D214" s="93">
        <f>Calcul!G217</f>
        <v>209</v>
      </c>
      <c r="E214" s="213">
        <f>Calcul!$L217</f>
        <v>6.499649742480738</v>
      </c>
      <c r="F214" s="189" t="str">
        <f>Calcul!$M217</f>
        <v>+</v>
      </c>
      <c r="G214" s="191">
        <f>Calcul!$N217</f>
        <v>0.27081873927003075</v>
      </c>
      <c r="H214" s="183">
        <f>Calcul!$O217</f>
        <v>18.955341649985744</v>
      </c>
      <c r="I214" s="197" t="str">
        <f>Calcul!AW217</f>
        <v>E</v>
      </c>
      <c r="J214" s="201">
        <f>Calcul!$P217</f>
        <v>0.58584080614832768</v>
      </c>
      <c r="K214" s="183">
        <f>Calcul!$Q217</f>
        <v>63.773202761096854</v>
      </c>
      <c r="L214" s="201">
        <f>IFERROR(Calcul!$Y217,"-")</f>
        <v>0.27569444444444446</v>
      </c>
      <c r="M214" s="201">
        <f>IFERROR(Calcul!$Z217,"-")</f>
        <v>0.89583333333333337</v>
      </c>
      <c r="N214" s="183">
        <f>IFERROR(Calcul!$AA217,"-")</f>
        <v>118.39064582914783</v>
      </c>
      <c r="O214" s="183">
        <f>IFERROR(Calcul!$AB217,"&lt; 0°")</f>
        <v>41.407606449063593</v>
      </c>
      <c r="P214" s="304">
        <f>Calcul!$T217</f>
        <v>0.61977174498549525</v>
      </c>
      <c r="Q214" s="181" t="str">
        <f>IFERROR(Calcul!AY217,Q213)</f>
        <v>-</v>
      </c>
      <c r="R214" s="306">
        <f>IFERROR(Calcul!AZ217,"00:00")</f>
        <v>1.5559933703730433E-3</v>
      </c>
      <c r="S214" s="185">
        <f>Calcul!$AG217</f>
        <v>0.25192710474305058</v>
      </c>
      <c r="T214" s="185">
        <f>Calcul!$AH217</f>
        <v>0.91975450755360477</v>
      </c>
      <c r="U214" s="185">
        <f>Calcul!$AM217</f>
        <v>0.22161343958804222</v>
      </c>
      <c r="V214" s="185">
        <f>Calcul!$AN217</f>
        <v>0.9500681727086131</v>
      </c>
      <c r="W214" s="185">
        <f>Calcul!AS217</f>
        <v>0.18579927153117673</v>
      </c>
      <c r="X214" s="185">
        <f>Calcul!AT217</f>
        <v>0.98588234076547865</v>
      </c>
    </row>
    <row r="215" spans="2:24" ht="13" customHeight="1">
      <c r="B215" s="198">
        <f t="shared" si="3"/>
        <v>44406</v>
      </c>
      <c r="C215" s="199" t="str">
        <f>Calcul!AV218</f>
        <v>Jeudi</v>
      </c>
      <c r="D215" s="93">
        <f>Calcul!G218</f>
        <v>210</v>
      </c>
      <c r="E215" s="213">
        <f>Calcul!$L218</f>
        <v>6.4740408329177725</v>
      </c>
      <c r="F215" s="189" t="str">
        <f>Calcul!$M218</f>
        <v>+</v>
      </c>
      <c r="G215" s="191">
        <f>Calcul!$N218</f>
        <v>0.26975170137157384</v>
      </c>
      <c r="H215" s="183">
        <f>Calcul!$O218</f>
        <v>18.720696742434889</v>
      </c>
      <c r="I215" s="197" t="str">
        <f>Calcul!AW218</f>
        <v>E</v>
      </c>
      <c r="J215" s="201">
        <f>Calcul!$P218</f>
        <v>0.58582302218335347</v>
      </c>
      <c r="K215" s="183">
        <f>Calcul!$Q218</f>
        <v>63.538557853546003</v>
      </c>
      <c r="L215" s="201">
        <f>IFERROR(Calcul!$Y218,"-")</f>
        <v>0.27638888888888885</v>
      </c>
      <c r="M215" s="201">
        <f>IFERROR(Calcul!$Z218,"-")</f>
        <v>0.89513888888888893</v>
      </c>
      <c r="N215" s="183">
        <f>IFERROR(Calcul!$AA218,"-")</f>
        <v>118.03310535293812</v>
      </c>
      <c r="O215" s="183">
        <f>IFERROR(Calcul!$AB218,"&lt; 0°")</f>
        <v>41.498240442441258</v>
      </c>
      <c r="P215" s="304">
        <f>Calcul!$T218</f>
        <v>0.61818810219228515</v>
      </c>
      <c r="Q215" s="181" t="str">
        <f>IFERROR(Calcul!AY218,Q214)</f>
        <v>-</v>
      </c>
      <c r="R215" s="306">
        <f>IFERROR(Calcul!AZ218,"00:00")</f>
        <v>1.5836427932101049E-3</v>
      </c>
      <c r="S215" s="185">
        <f>Calcul!$AG218</f>
        <v>0.25279576555701216</v>
      </c>
      <c r="T215" s="185">
        <f>Calcul!$AH218</f>
        <v>0.91885027880969472</v>
      </c>
      <c r="U215" s="185">
        <f>Calcul!$AM218</f>
        <v>0.22265672154993443</v>
      </c>
      <c r="V215" s="185">
        <f>Calcul!$AN218</f>
        <v>0.94898932281677217</v>
      </c>
      <c r="W215" s="185">
        <f>Calcul!AS218</f>
        <v>0.18719447960673338</v>
      </c>
      <c r="X215" s="185">
        <f>Calcul!AT218</f>
        <v>0.98445156475997331</v>
      </c>
    </row>
    <row r="216" spans="2:24" ht="13" customHeight="1">
      <c r="B216" s="198">
        <f t="shared" si="3"/>
        <v>44407</v>
      </c>
      <c r="C216" s="199" t="str">
        <f>Calcul!AV219</f>
        <v>Vendredi</v>
      </c>
      <c r="D216" s="93">
        <f>Calcul!G219</f>
        <v>211</v>
      </c>
      <c r="E216" s="213">
        <f>Calcul!$L219</f>
        <v>6.4382878024650552</v>
      </c>
      <c r="F216" s="189" t="str">
        <f>Calcul!$M219</f>
        <v>+</v>
      </c>
      <c r="G216" s="191">
        <f>Calcul!$N219</f>
        <v>0.26826199176937732</v>
      </c>
      <c r="H216" s="183">
        <f>Calcul!$O219</f>
        <v>18.480926656171857</v>
      </c>
      <c r="I216" s="197" t="str">
        <f>Calcul!AW219</f>
        <v>E</v>
      </c>
      <c r="J216" s="201">
        <f>Calcul!$P219</f>
        <v>0.58579819368998354</v>
      </c>
      <c r="K216" s="183">
        <f>Calcul!$Q219</f>
        <v>63.298787767282974</v>
      </c>
      <c r="L216" s="201">
        <f>IFERROR(Calcul!$Y219,"-")</f>
        <v>0.27777777777777779</v>
      </c>
      <c r="M216" s="201">
        <f>IFERROR(Calcul!$Z219,"-")</f>
        <v>0.89374999999999993</v>
      </c>
      <c r="N216" s="183">
        <f>IFERROR(Calcul!$AA219,"-")</f>
        <v>117.66846800702375</v>
      </c>
      <c r="O216" s="183">
        <f>IFERROR(Calcul!$AB219,"&lt; 0°")</f>
        <v>41.589309738099935</v>
      </c>
      <c r="P216" s="304">
        <f>Calcul!$T219</f>
        <v>0.61657768061439999</v>
      </c>
      <c r="Q216" s="181" t="str">
        <f>IFERROR(Calcul!AY219,Q215)</f>
        <v>-</v>
      </c>
      <c r="R216" s="306">
        <f>IFERROR(Calcul!AZ219,"00:00")</f>
        <v>1.6104215778851572E-3</v>
      </c>
      <c r="S216" s="185">
        <f>Calcul!$AG219</f>
        <v>0.25367079845308022</v>
      </c>
      <c r="T216" s="185">
        <f>Calcul!$AH219</f>
        <v>0.91792558892688669</v>
      </c>
      <c r="U216" s="185">
        <f>Calcul!$AM219</f>
        <v>0.22370574027496226</v>
      </c>
      <c r="V216" s="185">
        <f>Calcul!$AN219</f>
        <v>0.9478906471050047</v>
      </c>
      <c r="W216" s="185">
        <f>Calcul!AS219</f>
        <v>0.18859010996961723</v>
      </c>
      <c r="X216" s="185">
        <f>Calcul!AT219</f>
        <v>0.98300627741034974</v>
      </c>
    </row>
    <row r="217" spans="2:24" ht="13" customHeight="1">
      <c r="B217" s="198">
        <f t="shared" si="3"/>
        <v>44408</v>
      </c>
      <c r="C217" s="199" t="str">
        <f>Calcul!AV220</f>
        <v>Samedi</v>
      </c>
      <c r="D217" s="93">
        <f>Calcul!G220</f>
        <v>212</v>
      </c>
      <c r="E217" s="213">
        <f>Calcul!$L220</f>
        <v>6.3923650461942554</v>
      </c>
      <c r="F217" s="189" t="str">
        <f>Calcul!$M220</f>
        <v>+</v>
      </c>
      <c r="G217" s="191">
        <f>Calcul!$N220</f>
        <v>0.26634854359142729</v>
      </c>
      <c r="H217" s="183">
        <f>Calcul!$O220</f>
        <v>18.236109700207685</v>
      </c>
      <c r="I217" s="197" t="str">
        <f>Calcul!AW220</f>
        <v>E</v>
      </c>
      <c r="J217" s="201">
        <f>Calcul!$P220</f>
        <v>0.58576630288701759</v>
      </c>
      <c r="K217" s="183">
        <f>Calcul!$Q220</f>
        <v>63.053970811318798</v>
      </c>
      <c r="L217" s="201">
        <f>IFERROR(Calcul!$Y220,"-")</f>
        <v>0.27847222222222223</v>
      </c>
      <c r="M217" s="201">
        <f>IFERROR(Calcul!$Z220,"-")</f>
        <v>0.8930555555555556</v>
      </c>
      <c r="N217" s="183">
        <f>IFERROR(Calcul!$AA220,"-")</f>
        <v>117.29688265372013</v>
      </c>
      <c r="O217" s="183">
        <f>IFERROR(Calcul!$AB220,"&lt; 0°")</f>
        <v>41.680703461928132</v>
      </c>
      <c r="P217" s="304">
        <f>Calcul!$T220</f>
        <v>0.61494134030574421</v>
      </c>
      <c r="Q217" s="181" t="str">
        <f>IFERROR(Calcul!AY220,Q216)</f>
        <v>-</v>
      </c>
      <c r="R217" s="306">
        <f>IFERROR(Calcul!AZ220,"00:00")</f>
        <v>1.6363403086557815E-3</v>
      </c>
      <c r="S217" s="185">
        <f>Calcul!$AG220</f>
        <v>0.25455164418993581</v>
      </c>
      <c r="T217" s="185">
        <f>Calcul!$AH220</f>
        <v>0.91698096158409959</v>
      </c>
      <c r="U217" s="185">
        <f>Calcul!$AM220</f>
        <v>0.22475975122844569</v>
      </c>
      <c r="V217" s="185">
        <f>Calcul!$AN220</f>
        <v>0.94677285454558957</v>
      </c>
      <c r="W217" s="185">
        <f>Calcul!AS220</f>
        <v>0.18998522684221908</v>
      </c>
      <c r="X217" s="185">
        <f>Calcul!AT220</f>
        <v>0.98154737893181621</v>
      </c>
    </row>
    <row r="218" spans="2:24" ht="13" customHeight="1">
      <c r="B218" s="198">
        <f t="shared" si="3"/>
        <v>44409</v>
      </c>
      <c r="C218" s="199" t="str">
        <f>Calcul!AV221</f>
        <v>Dimanche</v>
      </c>
      <c r="D218" s="93">
        <f>Calcul!G221</f>
        <v>213</v>
      </c>
      <c r="E218" s="213">
        <f>Calcul!$L221</f>
        <v>6.3362602818971636</v>
      </c>
      <c r="F218" s="189" t="str">
        <f>Calcul!$M221</f>
        <v>+</v>
      </c>
      <c r="G218" s="191">
        <f>Calcul!$N221</f>
        <v>0.26401084507904848</v>
      </c>
      <c r="H218" s="183">
        <f>Calcul!$O221</f>
        <v>17.986325041867786</v>
      </c>
      <c r="I218" s="197" t="str">
        <f>Calcul!AW221</f>
        <v>E</v>
      </c>
      <c r="J218" s="201">
        <f>Calcul!$P221</f>
        <v>0.58572734124514469</v>
      </c>
      <c r="K218" s="183">
        <f>Calcul!$Q221</f>
        <v>62.8041861529789</v>
      </c>
      <c r="L218" s="201">
        <f>IFERROR(Calcul!$Y221,"-")</f>
        <v>0.27916666666666667</v>
      </c>
      <c r="M218" s="201">
        <f>IFERROR(Calcul!$Z221,"-")</f>
        <v>0.89236111111111116</v>
      </c>
      <c r="N218" s="183">
        <f>IFERROR(Calcul!$AA221,"-")</f>
        <v>116.91849784075474</v>
      </c>
      <c r="O218" s="183">
        <f>IFERROR(Calcul!$AB221,"&lt; 0°")</f>
        <v>41.772312185257043</v>
      </c>
      <c r="P218" s="304">
        <f>Calcul!$T221</f>
        <v>0.61327992972641909</v>
      </c>
      <c r="Q218" s="181" t="str">
        <f>IFERROR(Calcul!AY221,Q217)</f>
        <v>-</v>
      </c>
      <c r="R218" s="306">
        <f>IFERROR(Calcul!AZ221,"00:00")</f>
        <v>1.6614105793251177E-3</v>
      </c>
      <c r="S218" s="185">
        <f>Calcul!$AG221</f>
        <v>0.255437762512781</v>
      </c>
      <c r="T218" s="185">
        <f>Calcul!$AH221</f>
        <v>0.91601691997750823</v>
      </c>
      <c r="U218" s="185">
        <f>Calcul!$AM221</f>
        <v>0.22581803951709448</v>
      </c>
      <c r="V218" s="185">
        <f>Calcul!$AN221</f>
        <v>0.94563664297319472</v>
      </c>
      <c r="W218" s="185">
        <f>Calcul!AS221</f>
        <v>0.19137895319831366</v>
      </c>
      <c r="X218" s="185">
        <f>Calcul!AT221</f>
        <v>0.98007572929197562</v>
      </c>
    </row>
    <row r="219" spans="2:24" ht="13" customHeight="1">
      <c r="B219" s="198">
        <f t="shared" si="3"/>
        <v>44410</v>
      </c>
      <c r="C219" s="199" t="str">
        <f>Calcul!AV222</f>
        <v>Lundi</v>
      </c>
      <c r="D219" s="93">
        <f>Calcul!G222</f>
        <v>214</v>
      </c>
      <c r="E219" s="213">
        <f>Calcul!$L222</f>
        <v>6.2699744330563689</v>
      </c>
      <c r="F219" s="189" t="str">
        <f>Calcul!$M222</f>
        <v>+</v>
      </c>
      <c r="G219" s="191">
        <f>Calcul!$N222</f>
        <v>0.26124893471068206</v>
      </c>
      <c r="H219" s="183">
        <f>Calcul!$O222</f>
        <v>17.731652655367231</v>
      </c>
      <c r="I219" s="197" t="str">
        <f>Calcul!AW222</f>
        <v>E</v>
      </c>
      <c r="J219" s="201">
        <f>Calcul!$P222</f>
        <v>0.58568130940567187</v>
      </c>
      <c r="K219" s="183">
        <f>Calcul!$Q222</f>
        <v>62.549513766478341</v>
      </c>
      <c r="L219" s="201">
        <f>IFERROR(Calcul!$Y222,"-")</f>
        <v>0.27986111111111112</v>
      </c>
      <c r="M219" s="201">
        <f>IFERROR(Calcul!$Z222,"-")</f>
        <v>0.89166666666666661</v>
      </c>
      <c r="N219" s="183">
        <f>IFERROR(Calcul!$AA222,"-")</f>
        <v>116.5334616763158</v>
      </c>
      <c r="O219" s="183">
        <f>IFERROR(Calcul!$AB222,"&lt; 0°")</f>
        <v>41.864028047426409</v>
      </c>
      <c r="P219" s="304">
        <f>Calcul!$T222</f>
        <v>0.61159428482014688</v>
      </c>
      <c r="Q219" s="181" t="str">
        <f>IFERROR(Calcul!AY222,Q218)</f>
        <v>-</v>
      </c>
      <c r="R219" s="306">
        <f>IFERROR(Calcul!AZ222,"00:00")</f>
        <v>1.6856449062722101E-3</v>
      </c>
      <c r="S219" s="185">
        <f>Calcul!$AG222</f>
        <v>0.25632863257142785</v>
      </c>
      <c r="T219" s="185">
        <f>Calcul!$AH222</f>
        <v>0.91503398623991583</v>
      </c>
      <c r="U219" s="185">
        <f>Calcul!$AM222</f>
        <v>0.22687992007973082</v>
      </c>
      <c r="V219" s="185">
        <f>Calcul!$AN222</f>
        <v>0.94448269873161284</v>
      </c>
      <c r="W219" s="185">
        <f>Calcul!AS222</f>
        <v>0.19277046853554269</v>
      </c>
      <c r="X219" s="185">
        <f>Calcul!AT222</f>
        <v>0.97859215027580104</v>
      </c>
    </row>
    <row r="220" spans="2:24" ht="13" customHeight="1">
      <c r="B220" s="198">
        <f t="shared" si="3"/>
        <v>44411</v>
      </c>
      <c r="C220" s="199" t="str">
        <f>Calcul!AV223</f>
        <v>Mardi</v>
      </c>
      <c r="D220" s="93">
        <f>Calcul!G223</f>
        <v>215</v>
      </c>
      <c r="E220" s="213">
        <f>Calcul!$L223</f>
        <v>6.1935214919034891</v>
      </c>
      <c r="F220" s="189" t="str">
        <f>Calcul!$M223</f>
        <v>+</v>
      </c>
      <c r="G220" s="191">
        <f>Calcul!$N223</f>
        <v>0.25806339549597873</v>
      </c>
      <c r="H220" s="183">
        <f>Calcul!$O223</f>
        <v>17.472173272032538</v>
      </c>
      <c r="I220" s="197" t="str">
        <f>Calcul!AW223</f>
        <v>E</v>
      </c>
      <c r="J220" s="201">
        <f>Calcul!$P223</f>
        <v>0.58562821708542689</v>
      </c>
      <c r="K220" s="183">
        <f>Calcul!$Q223</f>
        <v>62.290034383143649</v>
      </c>
      <c r="L220" s="201">
        <f>IFERROR(Calcul!$Y223,"-")</f>
        <v>0.28055555555555556</v>
      </c>
      <c r="M220" s="201">
        <f>IFERROR(Calcul!$Z223,"-")</f>
        <v>0.89027777777777783</v>
      </c>
      <c r="N220" s="183">
        <f>IFERROR(Calcul!$AA223,"-")</f>
        <v>116.14192171361647</v>
      </c>
      <c r="O220" s="183">
        <f>IFERROR(Calcul!$AB223,"&lt; 0°")</f>
        <v>41.955744867724498</v>
      </c>
      <c r="P220" s="304">
        <f>Calcul!$T223</f>
        <v>0.60988522817721436</v>
      </c>
      <c r="Q220" s="181" t="str">
        <f>IFERROR(Calcul!AY223,Q219)</f>
        <v>-</v>
      </c>
      <c r="R220" s="306">
        <f>IFERROR(Calcul!AZ223,"00:00")</f>
        <v>1.7090566429325271E-3</v>
      </c>
      <c r="S220" s="185">
        <f>Calcul!$AG223</f>
        <v>0.2572237532623769</v>
      </c>
      <c r="T220" s="185">
        <f>Calcul!$AH223</f>
        <v>0.91403268090847656</v>
      </c>
      <c r="U220" s="185">
        <f>Calcul!$AM223</f>
        <v>0.22794473776910196</v>
      </c>
      <c r="V220" s="185">
        <f>Calcul!$AN223</f>
        <v>0.9433116964017515</v>
      </c>
      <c r="W220" s="185">
        <f>Calcul!AS223</f>
        <v>0.19415900666819774</v>
      </c>
      <c r="X220" s="185">
        <f>Calcul!AT223</f>
        <v>0.97709742750265571</v>
      </c>
    </row>
    <row r="221" spans="2:24" ht="13" customHeight="1">
      <c r="B221" s="198">
        <f t="shared" si="3"/>
        <v>44412</v>
      </c>
      <c r="C221" s="199" t="str">
        <f>Calcul!AV224</f>
        <v>Mercredi</v>
      </c>
      <c r="D221" s="93">
        <f>Calcul!G224</f>
        <v>216</v>
      </c>
      <c r="E221" s="213">
        <f>Calcul!$L224</f>
        <v>6.1069283634166824</v>
      </c>
      <c r="F221" s="189" t="str">
        <f>Calcul!$M224</f>
        <v>+</v>
      </c>
      <c r="G221" s="191">
        <f>Calcul!$N224</f>
        <v>0.25445534847569512</v>
      </c>
      <c r="H221" s="183">
        <f>Calcul!$O224</f>
        <v>17.207968332234358</v>
      </c>
      <c r="I221" s="197" t="str">
        <f>Calcul!AW224</f>
        <v>E</v>
      </c>
      <c r="J221" s="201">
        <f>Calcul!$P224</f>
        <v>0.58556808296842211</v>
      </c>
      <c r="K221" s="183">
        <f>Calcul!$Q224</f>
        <v>62.025829443345472</v>
      </c>
      <c r="L221" s="201">
        <f>IFERROR(Calcul!$Y224,"-")</f>
        <v>0.28125</v>
      </c>
      <c r="M221" s="201">
        <f>IFERROR(Calcul!$Z224,"-")</f>
        <v>0.88958333333333339</v>
      </c>
      <c r="N221" s="183">
        <f>IFERROR(Calcul!$AA224,"-")</f>
        <v>115.74402484481548</v>
      </c>
      <c r="O221" s="183">
        <f>IFERROR(Calcul!$AB224,"&lt; 0°")</f>
        <v>42.047358246941478</v>
      </c>
      <c r="P221" s="304">
        <f>Calcul!$T224</f>
        <v>0.60815356828114009</v>
      </c>
      <c r="Q221" s="181" t="str">
        <f>IFERROR(Calcul!AY224,Q220)</f>
        <v>-</v>
      </c>
      <c r="R221" s="306">
        <f>IFERROR(Calcul!AZ224,"00:00")</f>
        <v>1.7316598960742668E-3</v>
      </c>
      <c r="S221" s="185">
        <f>Calcul!$AG224</f>
        <v>0.25812264349792852</v>
      </c>
      <c r="T221" s="185">
        <f>Calcul!$AH224</f>
        <v>0.91301352243891565</v>
      </c>
      <c r="U221" s="185">
        <f>Calcul!$AM224</f>
        <v>0.22901186733322829</v>
      </c>
      <c r="V221" s="185">
        <f>Calcul!$AN224</f>
        <v>0.94212429860361591</v>
      </c>
      <c r="W221" s="185">
        <f>Calcul!AS224</f>
        <v>0.1955438535514884</v>
      </c>
      <c r="X221" s="185">
        <f>Calcul!AT224</f>
        <v>0.97559231238535571</v>
      </c>
    </row>
    <row r="222" spans="2:24" ht="13" customHeight="1">
      <c r="B222" s="198">
        <f t="shared" si="3"/>
        <v>44413</v>
      </c>
      <c r="C222" s="199" t="str">
        <f>Calcul!AV225</f>
        <v>Jeudi</v>
      </c>
      <c r="D222" s="93">
        <f>Calcul!G225</f>
        <v>217</v>
      </c>
      <c r="E222" s="213">
        <f>Calcul!$L225</f>
        <v>6.0102346911541424</v>
      </c>
      <c r="F222" s="189" t="str">
        <f>Calcul!$M225</f>
        <v>+</v>
      </c>
      <c r="G222" s="191">
        <f>Calcul!$N225</f>
        <v>0.25042644546475595</v>
      </c>
      <c r="H222" s="183">
        <f>Calcul!$O225</f>
        <v>16.939119939086382</v>
      </c>
      <c r="I222" s="197" t="str">
        <f>Calcul!AW225</f>
        <v>E</v>
      </c>
      <c r="J222" s="201">
        <f>Calcul!$P225</f>
        <v>0.58550093458490649</v>
      </c>
      <c r="K222" s="183">
        <f>Calcul!$Q225</f>
        <v>61.756981050197496</v>
      </c>
      <c r="L222" s="201">
        <f>IFERROR(Calcul!$Y225,"-")</f>
        <v>0.28263888888888888</v>
      </c>
      <c r="M222" s="201">
        <f>IFERROR(Calcul!$Z225,"-")</f>
        <v>0.88888888888888884</v>
      </c>
      <c r="N222" s="183">
        <f>IFERROR(Calcul!$AA225,"-")</f>
        <v>115.33991720410189</v>
      </c>
      <c r="O222" s="183">
        <f>IFERROR(Calcul!$AB225,"&lt; 0°")</f>
        <v>42.138765658817071</v>
      </c>
      <c r="P222" s="304">
        <f>Calcul!$T225</f>
        <v>0.60640009883698265</v>
      </c>
      <c r="Q222" s="181" t="str">
        <f>IFERROR(Calcul!AY225,Q221)</f>
        <v>-</v>
      </c>
      <c r="R222" s="306">
        <f>IFERROR(Calcul!AZ225,"00:00")</f>
        <v>1.7534694441574405E-3</v>
      </c>
      <c r="S222" s="185">
        <f>Calcul!$AG225</f>
        <v>0.25902484240553297</v>
      </c>
      <c r="T222" s="185">
        <f>Calcul!$AH225</f>
        <v>0.91197702676427994</v>
      </c>
      <c r="U222" s="185">
        <f>Calcul!$AM225</f>
        <v>0.23008071330450428</v>
      </c>
      <c r="V222" s="185">
        <f>Calcul!$AN225</f>
        <v>0.94092115586530867</v>
      </c>
      <c r="W222" s="185">
        <f>Calcul!AS225</f>
        <v>0.19692434514603718</v>
      </c>
      <c r="X222" s="185">
        <f>Calcul!AT225</f>
        <v>0.97407752402377568</v>
      </c>
    </row>
    <row r="223" spans="2:24" ht="13" customHeight="1">
      <c r="B223" s="198">
        <f t="shared" si="3"/>
        <v>44414</v>
      </c>
      <c r="C223" s="199" t="str">
        <f>Calcul!AV226</f>
        <v>Vendredi</v>
      </c>
      <c r="D223" s="93">
        <f>Calcul!G226</f>
        <v>218</v>
      </c>
      <c r="E223" s="213">
        <f>Calcul!$L226</f>
        <v>5.9034926658611582</v>
      </c>
      <c r="F223" s="189" t="str">
        <f>Calcul!$M226</f>
        <v>+</v>
      </c>
      <c r="G223" s="191">
        <f>Calcul!$N226</f>
        <v>0.24597886107754827</v>
      </c>
      <c r="H223" s="183">
        <f>Calcul!$O226</f>
        <v>16.665710813959453</v>
      </c>
      <c r="I223" s="197" t="str">
        <f>Calcul!AW226</f>
        <v>E</v>
      </c>
      <c r="J223" s="201">
        <f>Calcul!$P226</f>
        <v>0.58542680817845294</v>
      </c>
      <c r="K223" s="183">
        <f>Calcul!$Q226</f>
        <v>61.483571925070564</v>
      </c>
      <c r="L223" s="201">
        <f>IFERROR(Calcul!$Y226,"-")</f>
        <v>0.28333333333333333</v>
      </c>
      <c r="M223" s="201">
        <f>IFERROR(Calcul!$Z226,"-")</f>
        <v>0.88750000000000007</v>
      </c>
      <c r="N223" s="183">
        <f>IFERROR(Calcul!$AA226,"-")</f>
        <v>114.92974407972424</v>
      </c>
      <c r="O223" s="183">
        <f>IFERROR(Calcul!$AB226,"&lt; 0°")</f>
        <v>42.229866531698676</v>
      </c>
      <c r="P223" s="304">
        <f>Calcul!$T226</f>
        <v>0.60462559817894013</v>
      </c>
      <c r="Q223" s="181" t="str">
        <f>IFERROR(Calcul!AY226,Q222)</f>
        <v>-</v>
      </c>
      <c r="R223" s="306">
        <f>IFERROR(Calcul!AZ226,"00:00")</f>
        <v>1.7745006580425216E-3</v>
      </c>
      <c r="S223" s="185">
        <f>Calcul!$AG226</f>
        <v>0.25992990946072059</v>
      </c>
      <c r="T223" s="185">
        <f>Calcul!$AH226</f>
        <v>0.91092370689618551</v>
      </c>
      <c r="U223" s="185">
        <f>Calcul!$AM226</f>
        <v>0.23115070980449479</v>
      </c>
      <c r="V223" s="185">
        <f>Calcul!$AN226</f>
        <v>0.93970290655241129</v>
      </c>
      <c r="W223" s="185">
        <f>Calcul!AS226</f>
        <v>0.19829986532926966</v>
      </c>
      <c r="X223" s="185">
        <f>Calcul!AT226</f>
        <v>0.97255375102763642</v>
      </c>
    </row>
    <row r="224" spans="2:24" ht="13" customHeight="1">
      <c r="B224" s="198">
        <f t="shared" si="3"/>
        <v>44415</v>
      </c>
      <c r="C224" s="199" t="str">
        <f>Calcul!AV227</f>
        <v>Samedi</v>
      </c>
      <c r="D224" s="93">
        <f>Calcul!G227</f>
        <v>219</v>
      </c>
      <c r="E224" s="213">
        <f>Calcul!$L227</f>
        <v>5.7867668178254803</v>
      </c>
      <c r="F224" s="189" t="str">
        <f>Calcul!$M227</f>
        <v>+</v>
      </c>
      <c r="G224" s="191">
        <f>Calcul!$N227</f>
        <v>0.24111528407606167</v>
      </c>
      <c r="H224" s="183">
        <f>Calcul!$O227</f>
        <v>16.387824253850923</v>
      </c>
      <c r="I224" s="197" t="str">
        <f>Calcul!AW227</f>
        <v>E</v>
      </c>
      <c r="J224" s="201">
        <f>Calcul!$P227</f>
        <v>0.58534574856176158</v>
      </c>
      <c r="K224" s="183">
        <f>Calcul!$Q227</f>
        <v>61.205685364962036</v>
      </c>
      <c r="L224" s="201">
        <f>IFERROR(Calcul!$Y227,"-")</f>
        <v>0.28402777777777777</v>
      </c>
      <c r="M224" s="201">
        <f>IFERROR(Calcul!$Z227,"-")</f>
        <v>0.88680555555555562</v>
      </c>
      <c r="N224" s="183">
        <f>IFERROR(Calcul!$AA227,"-")</f>
        <v>114.51364983471818</v>
      </c>
      <c r="O224" s="183">
        <f>IFERROR(Calcul!$AB227,"&lt; 0°")</f>
        <v>42.320562320756821</v>
      </c>
      <c r="P224" s="304">
        <f>Calcul!$T227</f>
        <v>0.60283082875468141</v>
      </c>
      <c r="Q224" s="181" t="str">
        <f>IFERROR(Calcul!AY227,Q223)</f>
        <v>-</v>
      </c>
      <c r="R224" s="306">
        <f>IFERROR(Calcul!AZ227,"00:00")</f>
        <v>1.7947694242587131E-3</v>
      </c>
      <c r="S224" s="185">
        <f>Calcul!$AG227</f>
        <v>0.26083742455704606</v>
      </c>
      <c r="T224" s="185">
        <f>Calcul!$AH227</f>
        <v>0.90985407256647699</v>
      </c>
      <c r="U224" s="185">
        <f>Calcul!$AM227</f>
        <v>0.2322213202720608</v>
      </c>
      <c r="V224" s="185">
        <f>Calcul!$AN227</f>
        <v>0.93847017685146239</v>
      </c>
      <c r="W224" s="185">
        <f>Calcul!AS227</f>
        <v>0.19966984385866468</v>
      </c>
      <c r="X224" s="185">
        <f>Calcul!AT227</f>
        <v>0.97102165326485845</v>
      </c>
    </row>
    <row r="225" spans="2:24" ht="13" customHeight="1">
      <c r="B225" s="198">
        <f t="shared" si="3"/>
        <v>44416</v>
      </c>
      <c r="C225" s="199" t="str">
        <f>Calcul!AV228</f>
        <v>Dimanche</v>
      </c>
      <c r="D225" s="93">
        <f>Calcul!G228</f>
        <v>220</v>
      </c>
      <c r="E225" s="213">
        <f>Calcul!$L228</f>
        <v>5.6601337939885612</v>
      </c>
      <c r="F225" s="189" t="str">
        <f>Calcul!$M228</f>
        <v>+</v>
      </c>
      <c r="G225" s="191">
        <f>Calcul!$N228</f>
        <v>0.23583890808285671</v>
      </c>
      <c r="H225" s="183">
        <f>Calcul!$O228</f>
        <v>16.105544090643658</v>
      </c>
      <c r="I225" s="197" t="str">
        <f>Calcul!AW228</f>
        <v>E</v>
      </c>
      <c r="J225" s="201">
        <f>Calcul!$P228</f>
        <v>0.58525780896187485</v>
      </c>
      <c r="K225" s="183">
        <f>Calcul!$Q228</f>
        <v>60.923405201754775</v>
      </c>
      <c r="L225" s="201">
        <f>IFERROR(Calcul!$Y228,"-")</f>
        <v>0.28472222222222221</v>
      </c>
      <c r="M225" s="201">
        <f>IFERROR(Calcul!$Z228,"-")</f>
        <v>0.88611111111111107</v>
      </c>
      <c r="N225" s="183">
        <f>IFERROR(Calcul!$AA228,"-")</f>
        <v>114.09177783606815</v>
      </c>
      <c r="O225" s="183">
        <f>IFERROR(Calcul!$AB228,"&lt; 0°")</f>
        <v>42.410756571130818</v>
      </c>
      <c r="P225" s="304">
        <f>Calcul!$T228</f>
        <v>0.60101653668366883</v>
      </c>
      <c r="Q225" s="181" t="str">
        <f>IFERROR(Calcul!AY228,Q224)</f>
        <v>-</v>
      </c>
      <c r="R225" s="306">
        <f>IFERROR(Calcul!AZ228,"00:00")</f>
        <v>1.8142920710125798E-3</v>
      </c>
      <c r="S225" s="185">
        <f>Calcul!$AG228</f>
        <v>0.26174698801654678</v>
      </c>
      <c r="T225" s="185">
        <f>Calcul!$AH228</f>
        <v>0.90876862990720275</v>
      </c>
      <c r="U225" s="185">
        <f>Calcul!$AM228</f>
        <v>0.23329203712211621</v>
      </c>
      <c r="V225" s="185">
        <f>Calcul!$AN228</f>
        <v>0.93722358080163326</v>
      </c>
      <c r="W225" s="185">
        <f>Calcul!AS228</f>
        <v>0.2010337543903985</v>
      </c>
      <c r="X225" s="185">
        <f>Calcul!AT228</f>
        <v>0.96948186353335097</v>
      </c>
    </row>
    <row r="226" spans="2:24" ht="13" customHeight="1">
      <c r="B226" s="198">
        <f t="shared" si="3"/>
        <v>44417</v>
      </c>
      <c r="C226" s="199" t="str">
        <f>Calcul!AV229</f>
        <v>Lundi</v>
      </c>
      <c r="D226" s="93">
        <f>Calcul!G229</f>
        <v>221</v>
      </c>
      <c r="E226" s="213">
        <f>Calcul!$L229</f>
        <v>5.5236821208492115</v>
      </c>
      <c r="F226" s="189" t="str">
        <f>Calcul!$M229</f>
        <v>+</v>
      </c>
      <c r="G226" s="191">
        <f>Calcul!$N229</f>
        <v>0.23015342170205047</v>
      </c>
      <c r="H226" s="183">
        <f>Calcul!$O229</f>
        <v>15.818954652280553</v>
      </c>
      <c r="I226" s="197" t="str">
        <f>Calcul!AW229</f>
        <v>E</v>
      </c>
      <c r="J226" s="201">
        <f>Calcul!$P229</f>
        <v>0.585163050855528</v>
      </c>
      <c r="K226" s="183">
        <f>Calcul!$Q229</f>
        <v>60.636815763391667</v>
      </c>
      <c r="L226" s="201">
        <f>IFERROR(Calcul!$Y229,"-")</f>
        <v>0.28541666666666665</v>
      </c>
      <c r="M226" s="201">
        <f>IFERROR(Calcul!$Z229,"-")</f>
        <v>0.8847222222222223</v>
      </c>
      <c r="N226" s="183">
        <f>IFERROR(Calcul!$AA229,"-")</f>
        <v>113.66427039202017</v>
      </c>
      <c r="O226" s="183">
        <f>IFERROR(Calcul!$AB229,"&lt; 0°")</f>
        <v>42.500354972398846</v>
      </c>
      <c r="P226" s="304">
        <f>Calcul!$T229</f>
        <v>0.59918345138658369</v>
      </c>
      <c r="Q226" s="181" t="str">
        <f>IFERROR(Calcul!AY229,Q225)</f>
        <v>-</v>
      </c>
      <c r="R226" s="306">
        <f>IFERROR(Calcul!AZ229,"00:00")</f>
        <v>1.8330852970851463E-3</v>
      </c>
      <c r="S226" s="185">
        <f>Calcul!$AG229</f>
        <v>0.26265822054425236</v>
      </c>
      <c r="T226" s="185">
        <f>Calcul!$AH229</f>
        <v>0.90766788116680364</v>
      </c>
      <c r="U226" s="185">
        <f>Calcul!$AM229</f>
        <v>0.23436238134196993</v>
      </c>
      <c r="V226" s="185">
        <f>Calcul!$AN229</f>
        <v>0.93596372036908615</v>
      </c>
      <c r="W226" s="185">
        <f>Calcul!AS229</f>
        <v>0.20239111255575917</v>
      </c>
      <c r="X226" s="185">
        <f>Calcul!AT229</f>
        <v>0.96793498915529685</v>
      </c>
    </row>
    <row r="227" spans="2:24" ht="13" customHeight="1">
      <c r="B227" s="198">
        <f t="shared" si="3"/>
        <v>44418</v>
      </c>
      <c r="C227" s="199" t="str">
        <f>Calcul!AV230</f>
        <v>Mardi</v>
      </c>
      <c r="D227" s="93">
        <f>Calcul!G230</f>
        <v>222</v>
      </c>
      <c r="E227" s="213">
        <f>Calcul!$L230</f>
        <v>5.3775119542204841</v>
      </c>
      <c r="F227" s="189" t="str">
        <f>Calcul!$M230</f>
        <v>+</v>
      </c>
      <c r="G227" s="191">
        <f>Calcul!$N230</f>
        <v>0.22406299809252017</v>
      </c>
      <c r="H227" s="183">
        <f>Calcul!$O230</f>
        <v>15.52814072587524</v>
      </c>
      <c r="I227" s="197" t="str">
        <f>Calcul!AW230</f>
        <v>E</v>
      </c>
      <c r="J227" s="201">
        <f>Calcul!$P230</f>
        <v>0.58506154379536923</v>
      </c>
      <c r="K227" s="183">
        <f>Calcul!$Q230</f>
        <v>60.346001836986353</v>
      </c>
      <c r="L227" s="201">
        <f>IFERROR(Calcul!$Y230,"-")</f>
        <v>0.28611111111111115</v>
      </c>
      <c r="M227" s="201">
        <f>IFERROR(Calcul!$Z230,"-")</f>
        <v>0.88402777777777775</v>
      </c>
      <c r="N227" s="183">
        <f>IFERROR(Calcul!$AA230,"-")</f>
        <v>113.23126869725134</v>
      </c>
      <c r="O227" s="183">
        <f>IFERROR(Calcul!$AB230,"&lt; 0°")</f>
        <v>42.589265404783305</v>
      </c>
      <c r="P227" s="304">
        <f>Calcul!$T230</f>
        <v>0.59733228528286186</v>
      </c>
      <c r="Q227" s="181" t="str">
        <f>IFERROR(Calcul!AY230,Q226)</f>
        <v>-</v>
      </c>
      <c r="R227" s="306">
        <f>IFERROR(Calcul!AZ230,"00:00")</f>
        <v>1.8511661037218241E-3</v>
      </c>
      <c r="S227" s="185">
        <f>Calcul!$AG230</f>
        <v>0.26357076313028988</v>
      </c>
      <c r="T227" s="185">
        <f>Calcul!$AH230</f>
        <v>0.90655232446044842</v>
      </c>
      <c r="U227" s="185">
        <f>Calcul!$AM230</f>
        <v>0.23543190203184353</v>
      </c>
      <c r="V227" s="185">
        <f>Calcul!$AN230</f>
        <v>0.93469118555889485</v>
      </c>
      <c r="W227" s="185">
        <f>Calcul!AS230</f>
        <v>0.20374147409675239</v>
      </c>
      <c r="X227" s="185">
        <f>Calcul!AT230</f>
        <v>0.96638161349398599</v>
      </c>
    </row>
    <row r="228" spans="2:24" ht="13" customHeight="1">
      <c r="B228" s="198">
        <f t="shared" si="3"/>
        <v>44419</v>
      </c>
      <c r="C228" s="199" t="str">
        <f>Calcul!AV231</f>
        <v>Mercredi</v>
      </c>
      <c r="D228" s="93">
        <f>Calcul!G231</f>
        <v>223</v>
      </c>
      <c r="E228" s="213">
        <f>Calcul!$L231</f>
        <v>5.2217348169207778</v>
      </c>
      <c r="F228" s="189" t="str">
        <f>Calcul!$M231</f>
        <v>+</v>
      </c>
      <c r="G228" s="191">
        <f>Calcul!$N231</f>
        <v>0.21757228403836573</v>
      </c>
      <c r="H228" s="183">
        <f>Calcul!$O231</f>
        <v>15.233187522771919</v>
      </c>
      <c r="I228" s="197" t="str">
        <f>Calcul!AW231</f>
        <v>E</v>
      </c>
      <c r="J228" s="201">
        <f>Calcul!$P231</f>
        <v>0.58495336522779995</v>
      </c>
      <c r="K228" s="183">
        <f>Calcul!$Q231</f>
        <v>60.051048633883035</v>
      </c>
      <c r="L228" s="201">
        <f>IFERROR(Calcul!$Y231,"-")</f>
        <v>0.28750000000000003</v>
      </c>
      <c r="M228" s="201">
        <f>IFERROR(Calcul!$Z231,"-")</f>
        <v>0.88263888888888886</v>
      </c>
      <c r="N228" s="183">
        <f>IFERROR(Calcul!$AA231,"-")</f>
        <v>112.79291278558914</v>
      </c>
      <c r="O228" s="183">
        <f>IFERROR(Calcul!$AB231,"&lt; 0°")</f>
        <v>42.6773979775162</v>
      </c>
      <c r="P228" s="304">
        <f>Calcul!$T231</f>
        <v>0.59546373355325855</v>
      </c>
      <c r="Q228" s="181" t="str">
        <f>IFERROR(Calcul!AY231,Q227)</f>
        <v>-</v>
      </c>
      <c r="R228" s="306">
        <f>IFERROR(Calcul!AZ231,"00:00")</f>
        <v>1.8685517296033183E-3</v>
      </c>
      <c r="S228" s="185">
        <f>Calcul!$AG231</f>
        <v>0.26448427690311987</v>
      </c>
      <c r="T228" s="185">
        <f>Calcul!$AH231</f>
        <v>0.90542245355248008</v>
      </c>
      <c r="U228" s="185">
        <f>Calcul!$AM231</f>
        <v>0.23650017589579905</v>
      </c>
      <c r="V228" s="185">
        <f>Calcul!$AN231</f>
        <v>0.93340655455980082</v>
      </c>
      <c r="W228" s="185">
        <f>Calcul!AS231</f>
        <v>0.20508443306157012</v>
      </c>
      <c r="X228" s="185">
        <f>Calcul!AT231</f>
        <v>0.96482229739402969</v>
      </c>
    </row>
    <row r="229" spans="2:24" ht="13" customHeight="1">
      <c r="B229" s="198">
        <f t="shared" si="3"/>
        <v>44420</v>
      </c>
      <c r="C229" s="199" t="str">
        <f>Calcul!AV232</f>
        <v>Jeudi</v>
      </c>
      <c r="D229" s="93">
        <f>Calcul!G232</f>
        <v>224</v>
      </c>
      <c r="E229" s="213">
        <f>Calcul!$L232</f>
        <v>5.0564733254954941</v>
      </c>
      <c r="F229" s="189" t="str">
        <f>Calcul!$M232</f>
        <v>+</v>
      </c>
      <c r="G229" s="191">
        <f>Calcul!$N232</f>
        <v>0.21068638856231225</v>
      </c>
      <c r="H229" s="183">
        <f>Calcul!$O232</f>
        <v>14.934180645562462</v>
      </c>
      <c r="I229" s="197" t="str">
        <f>Calcul!AW232</f>
        <v>E</v>
      </c>
      <c r="J229" s="201">
        <f>Calcul!$P232</f>
        <v>0.58483860030319901</v>
      </c>
      <c r="K229" s="183">
        <f>Calcul!$Q232</f>
        <v>59.752041756673577</v>
      </c>
      <c r="L229" s="201">
        <f>IFERROR(Calcul!$Y232,"-")</f>
        <v>0.28819444444444448</v>
      </c>
      <c r="M229" s="201">
        <f>IFERROR(Calcul!$Z232,"-")</f>
        <v>0.88194444444444453</v>
      </c>
      <c r="N229" s="183">
        <f>IFERROR(Calcul!$AA232,"-")</f>
        <v>112.34934148996977</v>
      </c>
      <c r="O229" s="183">
        <f>IFERROR(Calcul!$AB232,"&lt; 0°")</f>
        <v>42.764665059797842</v>
      </c>
      <c r="P229" s="304">
        <f>Calcul!$T232</f>
        <v>0.59357847396431762</v>
      </c>
      <c r="Q229" s="181" t="str">
        <f>IFERROR(Calcul!AY232,Q228)</f>
        <v>-</v>
      </c>
      <c r="R229" s="306">
        <f>IFERROR(Calcul!AZ232,"00:00")</f>
        <v>1.885259588940924E-3</v>
      </c>
      <c r="S229" s="185">
        <f>Calcul!$AG232</f>
        <v>0.26539844293740084</v>
      </c>
      <c r="T229" s="185">
        <f>Calcul!$AH232</f>
        <v>0.90427875766899735</v>
      </c>
      <c r="U229" s="185">
        <f>Calcul!$AM232</f>
        <v>0.23756680668893257</v>
      </c>
      <c r="V229" s="185">
        <f>Calcul!$AN232</f>
        <v>0.93211039391746564</v>
      </c>
      <c r="W229" s="185">
        <f>Calcul!AS232</f>
        <v>0.2064196200599715</v>
      </c>
      <c r="X229" s="185">
        <f>Calcul!AT232</f>
        <v>0.96325758054642663</v>
      </c>
    </row>
    <row r="230" spans="2:24" ht="13" customHeight="1">
      <c r="B230" s="198">
        <f t="shared" si="3"/>
        <v>44421</v>
      </c>
      <c r="C230" s="199" t="str">
        <f>Calcul!AV233</f>
        <v>Vendredi</v>
      </c>
      <c r="D230" s="93">
        <f>Calcul!G233</f>
        <v>225</v>
      </c>
      <c r="E230" s="213">
        <f>Calcul!$L233</f>
        <v>4.8818609070767689</v>
      </c>
      <c r="F230" s="189" t="str">
        <f>Calcul!$M233</f>
        <v>+</v>
      </c>
      <c r="G230" s="191">
        <f>Calcul!$N233</f>
        <v>0.20341087112819869</v>
      </c>
      <c r="H230" s="183">
        <f>Calcul!$O233</f>
        <v>14.631206057061904</v>
      </c>
      <c r="I230" s="197" t="str">
        <f>Calcul!AW233</f>
        <v>E</v>
      </c>
      <c r="J230" s="201">
        <f>Calcul!$P233</f>
        <v>0.58471734167929712</v>
      </c>
      <c r="K230" s="183">
        <f>Calcul!$Q233</f>
        <v>59.449067168173016</v>
      </c>
      <c r="L230" s="201">
        <f>IFERROR(Calcul!$Y233,"-")</f>
        <v>0.28888888888888892</v>
      </c>
      <c r="M230" s="201">
        <f>IFERROR(Calcul!$Z233,"-")</f>
        <v>0.88055555555555554</v>
      </c>
      <c r="N230" s="183">
        <f>IFERROR(Calcul!$AA233,"-")</f>
        <v>111.90069240931652</v>
      </c>
      <c r="O230" s="183">
        <f>IFERROR(Calcul!$AB233,"&lt; 0°")</f>
        <v>42.850981304788675</v>
      </c>
      <c r="P230" s="304">
        <f>Calcul!$T233</f>
        <v>0.59167716675158588</v>
      </c>
      <c r="Q230" s="181" t="str">
        <f>IFERROR(Calcul!AY233,Q229)</f>
        <v>-</v>
      </c>
      <c r="R230" s="306">
        <f>IFERROR(Calcul!AZ233,"00:00")</f>
        <v>1.9013072127317399E-3</v>
      </c>
      <c r="S230" s="185">
        <f>Calcul!$AG233</f>
        <v>0.26631296201993088</v>
      </c>
      <c r="T230" s="185">
        <f>Calcul!$AH233</f>
        <v>0.90312172133866353</v>
      </c>
      <c r="U230" s="185">
        <f>Calcul!$AM233</f>
        <v>0.23863142462634382</v>
      </c>
      <c r="V230" s="185">
        <f>Calcul!$AN233</f>
        <v>0.93080325873225067</v>
      </c>
      <c r="W230" s="185">
        <f>Calcul!AS233</f>
        <v>0.20774670057816688</v>
      </c>
      <c r="X230" s="185">
        <f>Calcul!AT233</f>
        <v>0.96168798278042755</v>
      </c>
    </row>
    <row r="231" spans="2:24" ht="13" customHeight="1">
      <c r="B231" s="198">
        <f t="shared" si="3"/>
        <v>44422</v>
      </c>
      <c r="C231" s="199" t="str">
        <f>Calcul!AV234</f>
        <v>Samedi</v>
      </c>
      <c r="D231" s="93">
        <f>Calcul!G234</f>
        <v>226</v>
      </c>
      <c r="E231" s="213">
        <f>Calcul!$L234</f>
        <v>4.6980415074950637</v>
      </c>
      <c r="F231" s="189" t="str">
        <f>Calcul!$M234</f>
        <v>+</v>
      </c>
      <c r="G231" s="191">
        <f>Calcul!$N234</f>
        <v>0.195751729478961</v>
      </c>
      <c r="H231" s="183">
        <f>Calcul!$O234</f>
        <v>14.324350051239318</v>
      </c>
      <c r="I231" s="197" t="str">
        <f>Calcul!AW234</f>
        <v>E</v>
      </c>
      <c r="J231" s="201">
        <f>Calcul!$P234</f>
        <v>0.58458968931847655</v>
      </c>
      <c r="K231" s="183">
        <f>Calcul!$Q234</f>
        <v>59.142211162350435</v>
      </c>
      <c r="L231" s="201">
        <f>IFERROR(Calcul!$Y234,"-")</f>
        <v>0.28958333333333336</v>
      </c>
      <c r="M231" s="201">
        <f>IFERROR(Calcul!$Z234,"-")</f>
        <v>0.87916666666666676</v>
      </c>
      <c r="N231" s="183">
        <f>IFERROR(Calcul!$AA234,"-")</f>
        <v>111.44710188202107</v>
      </c>
      <c r="O231" s="183">
        <f>IFERROR(Calcul!$AB234,"&lt; 0°")</f>
        <v>42.936263667076432</v>
      </c>
      <c r="P231" s="304">
        <f>Calcul!$T234</f>
        <v>0.58976045455842008</v>
      </c>
      <c r="Q231" s="181" t="str">
        <f>IFERROR(Calcul!AY234,Q230)</f>
        <v>-</v>
      </c>
      <c r="R231" s="306">
        <f>IFERROR(Calcul!AZ234,"00:00")</f>
        <v>1.9167121931658038E-3</v>
      </c>
      <c r="S231" s="185">
        <f>Calcul!$AG234</f>
        <v>0.26722755437704443</v>
      </c>
      <c r="T231" s="185">
        <f>Calcul!$AH234</f>
        <v>0.90195182425990861</v>
      </c>
      <c r="U231" s="185">
        <f>Calcul!$AM234</f>
        <v>0.23969368575902325</v>
      </c>
      <c r="V231" s="185">
        <f>Calcul!$AN234</f>
        <v>0.9294856928779297</v>
      </c>
      <c r="W231" s="185">
        <f>Calcul!AS234</f>
        <v>0.20906537335241174</v>
      </c>
      <c r="X231" s="185">
        <f>Calcul!AT234</f>
        <v>0.96011400528454116</v>
      </c>
    </row>
    <row r="232" spans="2:24" ht="13" customHeight="1">
      <c r="B232" s="198">
        <f t="shared" si="3"/>
        <v>44423</v>
      </c>
      <c r="C232" s="199" t="str">
        <f>Calcul!AV235</f>
        <v>Dimanche</v>
      </c>
      <c r="D232" s="93">
        <f>Calcul!G235</f>
        <v>227</v>
      </c>
      <c r="E232" s="213">
        <f>Calcul!$L235</f>
        <v>4.5051692917578814</v>
      </c>
      <c r="F232" s="189" t="str">
        <f>Calcul!$M235</f>
        <v>+</v>
      </c>
      <c r="G232" s="191">
        <f>Calcul!$N235</f>
        <v>0.1877153871565784</v>
      </c>
      <c r="H232" s="183">
        <f>Calcul!$O235</f>
        <v>14.013699226094639</v>
      </c>
      <c r="I232" s="197" t="str">
        <f>Calcul!AW235</f>
        <v>E</v>
      </c>
      <c r="J232" s="201">
        <f>Calcul!$P235</f>
        <v>0.58445575027977015</v>
      </c>
      <c r="K232" s="183">
        <f>Calcul!$Q235</f>
        <v>58.831560337205751</v>
      </c>
      <c r="L232" s="201">
        <f>IFERROR(Calcul!$Y235,"-")</f>
        <v>0.2902777777777778</v>
      </c>
      <c r="M232" s="201">
        <f>IFERROR(Calcul!$Z235,"-")</f>
        <v>0.87847222222222221</v>
      </c>
      <c r="N232" s="183">
        <f>IFERROR(Calcul!$AA235,"-")</f>
        <v>110.98870496570751</v>
      </c>
      <c r="O232" s="183">
        <f>IFERROR(Calcul!$AB235,"&lt; 0°")</f>
        <v>43.020431414061569</v>
      </c>
      <c r="P232" s="304">
        <f>Calcul!$T235</f>
        <v>0.58782896242724403</v>
      </c>
      <c r="Q232" s="181" t="str">
        <f>IFERROR(Calcul!AY235,Q231)</f>
        <v>-</v>
      </c>
      <c r="R232" s="306">
        <f>IFERROR(Calcul!AZ235,"00:00")</f>
        <v>1.9314921311760491E-3</v>
      </c>
      <c r="S232" s="185">
        <f>Calcul!$AG235</f>
        <v>0.26814195936676138</v>
      </c>
      <c r="T232" s="185">
        <f>Calcul!$AH235</f>
        <v>0.90076954119277886</v>
      </c>
      <c r="U232" s="185">
        <f>Calcul!$AM235</f>
        <v>0.24075327132145938</v>
      </c>
      <c r="V232" s="185">
        <f>Calcul!$AN235</f>
        <v>0.92815822923808089</v>
      </c>
      <c r="W232" s="185">
        <f>Calcul!AS235</f>
        <v>0.21037536880025423</v>
      </c>
      <c r="X232" s="185">
        <f>Calcul!AT235</f>
        <v>0.95853613175928609</v>
      </c>
    </row>
    <row r="233" spans="2:24" ht="13" customHeight="1">
      <c r="B233" s="198">
        <f t="shared" si="3"/>
        <v>44424</v>
      </c>
      <c r="C233" s="199" t="str">
        <f>Calcul!AV236</f>
        <v>Lundi</v>
      </c>
      <c r="D233" s="93">
        <f>Calcul!G236</f>
        <v>228</v>
      </c>
      <c r="E233" s="213">
        <f>Calcul!$L236</f>
        <v>4.3034083380082659</v>
      </c>
      <c r="F233" s="189" t="str">
        <f>Calcul!$M236</f>
        <v>+</v>
      </c>
      <c r="G233" s="191">
        <f>Calcul!$N236</f>
        <v>0.17930868075034442</v>
      </c>
      <c r="H233" s="183">
        <f>Calcul!$O236</f>
        <v>13.6993404584685</v>
      </c>
      <c r="I233" s="197" t="str">
        <f>Calcul!AW236</f>
        <v>E</v>
      </c>
      <c r="J233" s="201">
        <f>Calcul!$P236</f>
        <v>0.58431563850633295</v>
      </c>
      <c r="K233" s="183">
        <f>Calcul!$Q236</f>
        <v>58.517201569579612</v>
      </c>
      <c r="L233" s="201">
        <f>IFERROR(Calcul!$Y236,"-")</f>
        <v>0.29166666666666669</v>
      </c>
      <c r="M233" s="201">
        <f>IFERROR(Calcul!$Z236,"-")</f>
        <v>0.87708333333333333</v>
      </c>
      <c r="N233" s="183">
        <f>IFERROR(Calcul!$AA236,"-")</f>
        <v>110.52563542296346</v>
      </c>
      <c r="O233" s="183">
        <f>IFERROR(Calcul!$AB236,"&lt; 0°")</f>
        <v>43.103406131700389</v>
      </c>
      <c r="P233" s="304">
        <f>Calcul!$T236</f>
        <v>0.58588329784015791</v>
      </c>
      <c r="Q233" s="181" t="str">
        <f>IFERROR(Calcul!AY236,Q232)</f>
        <v>-</v>
      </c>
      <c r="R233" s="306">
        <f>IFERROR(Calcul!AZ236,"00:00")</f>
        <v>1.9456645870861156E-3</v>
      </c>
      <c r="S233" s="185">
        <f>Calcul!$AG236</f>
        <v>0.26905593513889209</v>
      </c>
      <c r="T233" s="185">
        <f>Calcul!$AH236</f>
        <v>0.89957534187377375</v>
      </c>
      <c r="U233" s="185">
        <f>Calcul!$AM236</f>
        <v>0.24180988705543069</v>
      </c>
      <c r="V233" s="185">
        <f>Calcul!$AN236</f>
        <v>0.92682138995723518</v>
      </c>
      <c r="W233" s="185">
        <f>Calcul!AS236</f>
        <v>0.21167644750816331</v>
      </c>
      <c r="X233" s="185">
        <f>Calcul!AT236</f>
        <v>0.95695482950450261</v>
      </c>
    </row>
    <row r="234" spans="2:24" ht="13" customHeight="1">
      <c r="B234" s="198">
        <f t="shared" si="3"/>
        <v>44425</v>
      </c>
      <c r="C234" s="199" t="str">
        <f>Calcul!AV237</f>
        <v>Mardi</v>
      </c>
      <c r="D234" s="93">
        <f>Calcul!G237</f>
        <v>229</v>
      </c>
      <c r="E234" s="213">
        <f>Calcul!$L237</f>
        <v>4.0929323260677002</v>
      </c>
      <c r="F234" s="189" t="str">
        <f>Calcul!$M237</f>
        <v>+</v>
      </c>
      <c r="G234" s="191">
        <f>Calcul!$N237</f>
        <v>0.17053884691948751</v>
      </c>
      <c r="H234" s="183">
        <f>Calcul!$O237</f>
        <v>13.38136088076636</v>
      </c>
      <c r="I234" s="197" t="str">
        <f>Calcul!AW237</f>
        <v>E</v>
      </c>
      <c r="J234" s="201">
        <f>Calcul!$P237</f>
        <v>0.58416947460915203</v>
      </c>
      <c r="K234" s="183">
        <f>Calcul!$Q237</f>
        <v>58.199221991877472</v>
      </c>
      <c r="L234" s="201">
        <f>IFERROR(Calcul!$Y237,"-")</f>
        <v>0.29236111111111113</v>
      </c>
      <c r="M234" s="201">
        <f>IFERROR(Calcul!$Z237,"-")</f>
        <v>0.87638888888888899</v>
      </c>
      <c r="N234" s="183">
        <f>IFERROR(Calcul!$AA237,"-")</f>
        <v>110.05802571272493</v>
      </c>
      <c r="O234" s="183">
        <f>IFERROR(Calcul!$AB237,"&lt; 0°")</f>
        <v>43.185111725041722</v>
      </c>
      <c r="P234" s="304">
        <f>Calcul!$T237</f>
        <v>0.58392405080585008</v>
      </c>
      <c r="Q234" s="181" t="str">
        <f>IFERROR(Calcul!AY237,Q233)</f>
        <v>-</v>
      </c>
      <c r="R234" s="306">
        <f>IFERROR(Calcul!AZ237,"00:00")</f>
        <v>1.9592470343078316E-3</v>
      </c>
      <c r="S234" s="185">
        <f>Calcul!$AG237</f>
        <v>0.2699692582661955</v>
      </c>
      <c r="T234" s="185">
        <f>Calcul!$AH237</f>
        <v>0.8983696909521085</v>
      </c>
      <c r="U234" s="185">
        <f>Calcul!$AM237</f>
        <v>0.24286326251412341</v>
      </c>
      <c r="V234" s="185">
        <f>Calcul!$AN237</f>
        <v>0.92547568670418057</v>
      </c>
      <c r="W234" s="185">
        <f>Calcul!AS237</f>
        <v>0.21296839877413024</v>
      </c>
      <c r="X234" s="185">
        <f>Calcul!AT237</f>
        <v>0.95537055044417363</v>
      </c>
    </row>
    <row r="235" spans="2:24" ht="13" customHeight="1">
      <c r="B235" s="198">
        <f t="shared" si="3"/>
        <v>44426</v>
      </c>
      <c r="C235" s="199" t="str">
        <f>Calcul!AV238</f>
        <v>Mercredi</v>
      </c>
      <c r="D235" s="93">
        <f>Calcul!G238</f>
        <v>230</v>
      </c>
      <c r="E235" s="213">
        <f>Calcul!$L238</f>
        <v>3.8739242216560328</v>
      </c>
      <c r="F235" s="189" t="str">
        <f>Calcul!$M238</f>
        <v>+</v>
      </c>
      <c r="G235" s="191">
        <f>Calcul!$N238</f>
        <v>0.16141350923566802</v>
      </c>
      <c r="H235" s="183">
        <f>Calcul!$O238</f>
        <v>13.059847859575557</v>
      </c>
      <c r="I235" s="197" t="str">
        <f>Calcul!AW238</f>
        <v>E</v>
      </c>
      <c r="J235" s="201">
        <f>Calcul!$P238</f>
        <v>0.58401738564775496</v>
      </c>
      <c r="K235" s="183">
        <f>Calcul!$Q238</f>
        <v>57.877708970686669</v>
      </c>
      <c r="L235" s="201">
        <f>IFERROR(Calcul!$Y238,"-")</f>
        <v>0.29305555555555557</v>
      </c>
      <c r="M235" s="201">
        <f>IFERROR(Calcul!$Z238,"-")</f>
        <v>0.875</v>
      </c>
      <c r="N235" s="183">
        <f>IFERROR(Calcul!$AA238,"-")</f>
        <v>109.58600698700846</v>
      </c>
      <c r="O235" s="183">
        <f>IFERROR(Calcul!$AB238,"&lt; 0°")</f>
        <v>43.265474413985196</v>
      </c>
      <c r="P235" s="304">
        <f>Calcul!$T238</f>
        <v>0.58195179398983865</v>
      </c>
      <c r="Q235" s="181" t="str">
        <f>IFERROR(Calcul!AY238,Q234)</f>
        <v>-</v>
      </c>
      <c r="R235" s="306">
        <f>IFERROR(Calcul!AZ238,"00:00")</f>
        <v>1.9722568160114307E-3</v>
      </c>
      <c r="S235" s="185">
        <f>Calcul!$AG238</f>
        <v>0.27088172334957822</v>
      </c>
      <c r="T235" s="185">
        <f>Calcul!$AH238</f>
        <v>0.89715304794593187</v>
      </c>
      <c r="U235" s="185">
        <f>Calcul!$AM238</f>
        <v>0.24391315035040229</v>
      </c>
      <c r="V235" s="185">
        <f>Calcul!$AN238</f>
        <v>0.92412162094510775</v>
      </c>
      <c r="W235" s="185">
        <f>Calcul!AS238</f>
        <v>0.21425103920372915</v>
      </c>
      <c r="X235" s="185">
        <f>Calcul!AT238</f>
        <v>0.95378373209178069</v>
      </c>
    </row>
    <row r="236" spans="2:24" ht="13" customHeight="1">
      <c r="B236" s="198">
        <f t="shared" si="3"/>
        <v>44427</v>
      </c>
      <c r="C236" s="199" t="str">
        <f>Calcul!AV239</f>
        <v>Jeudi</v>
      </c>
      <c r="D236" s="93">
        <f>Calcul!G239</f>
        <v>231</v>
      </c>
      <c r="E236" s="213">
        <f>Calcul!$L239</f>
        <v>3.6465759573638534</v>
      </c>
      <c r="F236" s="189" t="str">
        <f>Calcul!$M239</f>
        <v>+</v>
      </c>
      <c r="G236" s="191">
        <f>Calcul!$N239</f>
        <v>0.15194066489016056</v>
      </c>
      <c r="H236" s="183">
        <f>Calcul!$O239</f>
        <v>12.734888976148392</v>
      </c>
      <c r="I236" s="197" t="str">
        <f>Calcul!AW239</f>
        <v>E</v>
      </c>
      <c r="J236" s="201">
        <f>Calcul!$P239</f>
        <v>0.58385950490866323</v>
      </c>
      <c r="K236" s="183">
        <f>Calcul!$Q239</f>
        <v>57.552750087259504</v>
      </c>
      <c r="L236" s="201">
        <f>IFERROR(Calcul!$Y239,"-")</f>
        <v>0.29375000000000001</v>
      </c>
      <c r="M236" s="201">
        <f>IFERROR(Calcul!$Z239,"-")</f>
        <v>0.87361111111111101</v>
      </c>
      <c r="N236" s="183">
        <f>IFERROR(Calcul!$AA239,"-")</f>
        <v>109.1097090926889</v>
      </c>
      <c r="O236" s="183">
        <f>IFERROR(Calcul!$AB239,"&lt; 0°")</f>
        <v>43.34442272468165</v>
      </c>
      <c r="P236" s="304">
        <f>Calcul!$T239</f>
        <v>0.57996708288514043</v>
      </c>
      <c r="Q236" s="181" t="str">
        <f>IFERROR(Calcul!AY239,Q235)</f>
        <v>-</v>
      </c>
      <c r="R236" s="306">
        <f>IFERROR(Calcul!AZ239,"00:00")</f>
        <v>1.9847111046982224E-3</v>
      </c>
      <c r="S236" s="185">
        <f>Calcul!$AG239</f>
        <v>0.27179314260019966</v>
      </c>
      <c r="T236" s="185">
        <f>Calcul!$AH239</f>
        <v>0.89592586721712675</v>
      </c>
      <c r="U236" s="185">
        <f>Calcul!$AM239</f>
        <v>0.24495932559276903</v>
      </c>
      <c r="V236" s="185">
        <f>Calcul!$AN239</f>
        <v>0.92275968422455723</v>
      </c>
      <c r="W236" s="185">
        <f>Calcul!AS239</f>
        <v>0.21552421135807118</v>
      </c>
      <c r="X236" s="185">
        <f>Calcul!AT239</f>
        <v>0.95219479845925514</v>
      </c>
    </row>
    <row r="237" spans="2:24" ht="13" customHeight="1">
      <c r="B237" s="198">
        <f t="shared" si="3"/>
        <v>44428</v>
      </c>
      <c r="C237" s="199" t="str">
        <f>Calcul!AV240</f>
        <v>Vendredi</v>
      </c>
      <c r="D237" s="93">
        <f>Calcul!G240</f>
        <v>232</v>
      </c>
      <c r="E237" s="213">
        <f>Calcul!$L240</f>
        <v>3.4110881114315603</v>
      </c>
      <c r="F237" s="189" t="str">
        <f>Calcul!$M240</f>
        <v>+</v>
      </c>
      <c r="G237" s="191">
        <f>Calcul!$N240</f>
        <v>0.14212867130964835</v>
      </c>
      <c r="H237" s="183">
        <f>Calcul!$O240</f>
        <v>12.40657200872235</v>
      </c>
      <c r="I237" s="197" t="str">
        <f>Calcul!AW240</f>
        <v>E</v>
      </c>
      <c r="J237" s="201">
        <f>Calcul!$P240</f>
        <v>0.58369597168232135</v>
      </c>
      <c r="K237" s="183">
        <f>Calcul!$Q240</f>
        <v>57.224433119833463</v>
      </c>
      <c r="L237" s="201">
        <f>IFERROR(Calcul!$Y240,"-")</f>
        <v>0.29444444444444445</v>
      </c>
      <c r="M237" s="201">
        <f>IFERROR(Calcul!$Z240,"-")</f>
        <v>0.87291666666666667</v>
      </c>
      <c r="N237" s="183">
        <f>IFERROR(Calcul!$AA240,"-")</f>
        <v>108.62926057803108</v>
      </c>
      <c r="O237" s="183">
        <f>IFERROR(Calcul!$AB240,"&lt; 0°")</f>
        <v>43.421887476985788</v>
      </c>
      <c r="P237" s="304">
        <f>Calcul!$T240</f>
        <v>0.5779704560205684</v>
      </c>
      <c r="Q237" s="181" t="str">
        <f>IFERROR(Calcul!AY240,Q236)</f>
        <v>-</v>
      </c>
      <c r="R237" s="306">
        <f>IFERROR(Calcul!AZ240,"00:00")</f>
        <v>1.9966268645720264E-3</v>
      </c>
      <c r="S237" s="185">
        <f>Calcul!$AG240</f>
        <v>0.27270334540122404</v>
      </c>
      <c r="T237" s="185">
        <f>Calcul!$AH240</f>
        <v>0.8946885979634186</v>
      </c>
      <c r="U237" s="185">
        <f>Calcul!$AM240</f>
        <v>0.24600158491225402</v>
      </c>
      <c r="V237" s="185">
        <f>Calcul!$AN240</f>
        <v>0.92139035845238848</v>
      </c>
      <c r="W237" s="185">
        <f>Calcul!AS240</f>
        <v>0.21678778245205241</v>
      </c>
      <c r="X237" s="185">
        <f>Calcul!AT240</f>
        <v>0.95060416091259026</v>
      </c>
    </row>
    <row r="238" spans="2:24" ht="13" customHeight="1">
      <c r="B238" s="198">
        <f t="shared" si="3"/>
        <v>44429</v>
      </c>
      <c r="C238" s="199" t="str">
        <f>Calcul!AV241</f>
        <v>Samedi</v>
      </c>
      <c r="D238" s="93">
        <f>Calcul!G241</f>
        <v>233</v>
      </c>
      <c r="E238" s="213">
        <f>Calcul!$L241</f>
        <v>3.1676695853632122</v>
      </c>
      <c r="F238" s="189" t="str">
        <f>Calcul!$M241</f>
        <v>+</v>
      </c>
      <c r="G238" s="191">
        <f>Calcul!$N241</f>
        <v>0.13198623272346718</v>
      </c>
      <c r="H238" s="183">
        <f>Calcul!$O241</f>
        <v>12.074984916644455</v>
      </c>
      <c r="I238" s="197" t="str">
        <f>Calcul!AW241</f>
        <v>E</v>
      </c>
      <c r="J238" s="201">
        <f>Calcul!$P241</f>
        <v>0.58352693103921827</v>
      </c>
      <c r="K238" s="183">
        <f>Calcul!$Q241</f>
        <v>56.892846027755567</v>
      </c>
      <c r="L238" s="201">
        <f>IFERROR(Calcul!$Y241,"-")</f>
        <v>0.29583333333333334</v>
      </c>
      <c r="M238" s="201">
        <f>IFERROR(Calcul!$Z241,"-")</f>
        <v>0.87152777777777779</v>
      </c>
      <c r="N238" s="183">
        <f>IFERROR(Calcul!$AA241,"-")</f>
        <v>108.14478870369069</v>
      </c>
      <c r="O238" s="183">
        <f>IFERROR(Calcul!$AB241,"&lt; 0°")</f>
        <v>43.497801768360112</v>
      </c>
      <c r="P238" s="304">
        <f>Calcul!$T241</f>
        <v>0.57596243520395252</v>
      </c>
      <c r="Q238" s="181" t="str">
        <f>IFERROR(Calcul!AY241,Q237)</f>
        <v>-</v>
      </c>
      <c r="R238" s="306">
        <f>IFERROR(Calcul!AZ241,"00:00")</f>
        <v>2.0080208166158853E-3</v>
      </c>
      <c r="S238" s="185">
        <f>Calcul!$AG241</f>
        <v>0.27361217785183178</v>
      </c>
      <c r="T238" s="185">
        <f>Calcul!$AH241</f>
        <v>0.89344168422660486</v>
      </c>
      <c r="U238" s="185">
        <f>Calcul!$AM241</f>
        <v>0.247039745883217</v>
      </c>
      <c r="V238" s="185">
        <f>Calcul!$AN241</f>
        <v>0.92001411619521967</v>
      </c>
      <c r="W238" s="185">
        <f>Calcul!AS241</f>
        <v>0.2180416431012924</v>
      </c>
      <c r="X238" s="185">
        <f>Calcul!AT241</f>
        <v>0.94901221897714416</v>
      </c>
    </row>
    <row r="239" spans="2:24" ht="13" customHeight="1">
      <c r="B239" s="198">
        <f t="shared" si="3"/>
        <v>44430</v>
      </c>
      <c r="C239" s="199" t="str">
        <f>Calcul!AV242</f>
        <v>Dimanche</v>
      </c>
      <c r="D239" s="93">
        <f>Calcul!G242</f>
        <v>234</v>
      </c>
      <c r="E239" s="213">
        <f>Calcul!$L242</f>
        <v>2.9165372813728752</v>
      </c>
      <c r="F239" s="189" t="str">
        <f>Calcul!$M242</f>
        <v>+</v>
      </c>
      <c r="G239" s="191">
        <f>Calcul!$N242</f>
        <v>0.12152238672386979</v>
      </c>
      <c r="H239" s="183">
        <f>Calcul!$O242</f>
        <v>11.740215826263904</v>
      </c>
      <c r="I239" s="197" t="str">
        <f>Calcul!AW242</f>
        <v>E</v>
      </c>
      <c r="J239" s="201">
        <f>Calcul!$P242</f>
        <v>0.58335253360589168</v>
      </c>
      <c r="K239" s="183">
        <f>Calcul!$Q242</f>
        <v>56.55807693737502</v>
      </c>
      <c r="L239" s="201">
        <f>IFERROR(Calcul!$Y242,"-")</f>
        <v>0.29652777777777778</v>
      </c>
      <c r="M239" s="201">
        <f>IFERROR(Calcul!$Z242,"-")</f>
        <v>0.87013888888888891</v>
      </c>
      <c r="N239" s="183">
        <f>IFERROR(Calcul!$AA242,"-")</f>
        <v>107.6564194579101</v>
      </c>
      <c r="O239" s="183">
        <f>IFERROR(Calcul!$AB242,"&lt; 0°")</f>
        <v>43.572100954617454</v>
      </c>
      <c r="P239" s="304">
        <f>Calcul!$T242</f>
        <v>0.57394352579768726</v>
      </c>
      <c r="Q239" s="181" t="str">
        <f>IFERROR(Calcul!AY242,Q238)</f>
        <v>-</v>
      </c>
      <c r="R239" s="306">
        <f>IFERROR(Calcul!AZ242,"00:00")</f>
        <v>2.0189094062652568E-3</v>
      </c>
      <c r="S239" s="185">
        <f>Calcul!$AG242</f>
        <v>0.27451950229596622</v>
      </c>
      <c r="T239" s="185">
        <f>Calcul!$AH242</f>
        <v>0.89218556491581713</v>
      </c>
      <c r="U239" s="185">
        <f>Calcul!$AM242</f>
        <v>0.24807364624077985</v>
      </c>
      <c r="V239" s="185">
        <f>Calcul!$AN242</f>
        <v>0.91863142097100348</v>
      </c>
      <c r="W239" s="185">
        <f>Calcul!AS242</f>
        <v>0.21928570611616713</v>
      </c>
      <c r="X239" s="185">
        <f>Calcul!AT242</f>
        <v>0.9474193610956162</v>
      </c>
    </row>
    <row r="240" spans="2:24" ht="13" customHeight="1">
      <c r="B240" s="198">
        <f t="shared" si="3"/>
        <v>44431</v>
      </c>
      <c r="C240" s="199" t="str">
        <f>Calcul!AV243</f>
        <v>Lundi</v>
      </c>
      <c r="D240" s="93">
        <f>Calcul!G243</f>
        <v>235</v>
      </c>
      <c r="E240" s="213">
        <f>Calcul!$L243</f>
        <v>2.657915780626749</v>
      </c>
      <c r="F240" s="189" t="str">
        <f>Calcul!$M243</f>
        <v>+</v>
      </c>
      <c r="G240" s="191">
        <f>Calcul!$N243</f>
        <v>0.11074649085944788</v>
      </c>
      <c r="H240" s="183">
        <f>Calcul!$O243</f>
        <v>11.402353018554479</v>
      </c>
      <c r="I240" s="197" t="str">
        <f>Calcul!AW243</f>
        <v>E</v>
      </c>
      <c r="J240" s="201">
        <f>Calcul!$P243</f>
        <v>0.58317293534148462</v>
      </c>
      <c r="K240" s="183">
        <f>Calcul!$Q243</f>
        <v>56.220214129665592</v>
      </c>
      <c r="L240" s="201">
        <f>IFERROR(Calcul!$Y243,"-")</f>
        <v>0.29722222222222222</v>
      </c>
      <c r="M240" s="201">
        <f>IFERROR(Calcul!$Z243,"-")</f>
        <v>0.86944444444444446</v>
      </c>
      <c r="N240" s="183">
        <f>IFERROR(Calcul!$AA243,"-")</f>
        <v>107.16427757564411</v>
      </c>
      <c r="O240" s="183">
        <f>IFERROR(Calcul!$AB243,"&lt; 0°")</f>
        <v>43.644722627875694</v>
      </c>
      <c r="P240" s="304">
        <f>Calcul!$T243</f>
        <v>0.57191421702412604</v>
      </c>
      <c r="Q240" s="181" t="str">
        <f>IFERROR(Calcul!AY243,Q239)</f>
        <v>-</v>
      </c>
      <c r="R240" s="306">
        <f>IFERROR(Calcul!AZ243,"00:00")</f>
        <v>2.0293087735612225E-3</v>
      </c>
      <c r="S240" s="185">
        <f>Calcul!$AG243</f>
        <v>0.27542519683816119</v>
      </c>
      <c r="T240" s="185">
        <f>Calcul!$AH243</f>
        <v>0.890920673844808</v>
      </c>
      <c r="U240" s="185">
        <f>Calcul!$AM243</f>
        <v>0.24910314313736495</v>
      </c>
      <c r="V240" s="185">
        <f>Calcul!$AN243</f>
        <v>0.91724272754560421</v>
      </c>
      <c r="W240" s="185">
        <f>Calcul!AS243</f>
        <v>0.22051990534137025</v>
      </c>
      <c r="X240" s="185">
        <f>Calcul!AT243</f>
        <v>0.94582596534159891</v>
      </c>
    </row>
    <row r="241" spans="2:24" ht="13" customHeight="1">
      <c r="B241" s="198">
        <f t="shared" si="3"/>
        <v>44432</v>
      </c>
      <c r="C241" s="199" t="str">
        <f>Calcul!AV244</f>
        <v>Mardi</v>
      </c>
      <c r="D241" s="93">
        <f>Calcul!G244</f>
        <v>236</v>
      </c>
      <c r="E241" s="213">
        <f>Calcul!$L244</f>
        <v>2.3920370232056403</v>
      </c>
      <c r="F241" s="189" t="str">
        <f>Calcul!$M244</f>
        <v>+</v>
      </c>
      <c r="G241" s="191">
        <f>Calcul!$N244</f>
        <v>9.9668209300235011E-2</v>
      </c>
      <c r="H241" s="183">
        <f>Calcul!$O244</f>
        <v>11.061484918426391</v>
      </c>
      <c r="I241" s="197" t="str">
        <f>Calcul!AW244</f>
        <v>E</v>
      </c>
      <c r="J241" s="201">
        <f>Calcul!$P244</f>
        <v>0.58298829731549773</v>
      </c>
      <c r="K241" s="183">
        <f>Calcul!$Q244</f>
        <v>55.879346029537501</v>
      </c>
      <c r="L241" s="201">
        <f>IFERROR(Calcul!$Y244,"-")</f>
        <v>0.29791666666666666</v>
      </c>
      <c r="M241" s="201">
        <f>IFERROR(Calcul!$Z244,"-")</f>
        <v>0.86805555555555547</v>
      </c>
      <c r="N241" s="183">
        <f>IFERROR(Calcul!$AA244,"-")</f>
        <v>106.66848656136243</v>
      </c>
      <c r="O241" s="183">
        <f>IFERROR(Calcul!$AB244,"&lt; 0°")</f>
        <v>43.715606592085571</v>
      </c>
      <c r="P241" s="304">
        <f>Calcul!$T244</f>
        <v>0.56987498229846223</v>
      </c>
      <c r="Q241" s="181" t="str">
        <f>IFERROR(Calcul!AY244,Q240)</f>
        <v>-</v>
      </c>
      <c r="R241" s="306">
        <f>IFERROR(Calcul!AZ244,"00:00")</f>
        <v>2.0392347256638077E-3</v>
      </c>
      <c r="S241" s="185">
        <f>Calcul!$AG244</f>
        <v>0.27632915484865211</v>
      </c>
      <c r="T241" s="185">
        <f>Calcul!$AH244</f>
        <v>0.8896474397823434</v>
      </c>
      <c r="U241" s="185">
        <f>Calcul!$AM244</f>
        <v>0.25012811240058591</v>
      </c>
      <c r="V241" s="185">
        <f>Calcul!$AN244</f>
        <v>0.91584848223040971</v>
      </c>
      <c r="W241" s="185">
        <f>Calcul!AS244</f>
        <v>0.22174419453945826</v>
      </c>
      <c r="X241" s="185">
        <f>Calcul!AT244</f>
        <v>0.94423240009153731</v>
      </c>
    </row>
    <row r="242" spans="2:24" ht="13" customHeight="1">
      <c r="B242" s="198">
        <f t="shared" si="3"/>
        <v>44433</v>
      </c>
      <c r="C242" s="199" t="str">
        <f>Calcul!AV245</f>
        <v>Mercredi</v>
      </c>
      <c r="D242" s="93">
        <f>Calcul!G245</f>
        <v>237</v>
      </c>
      <c r="E242" s="213">
        <f>Calcul!$L245</f>
        <v>2.1191399906692077</v>
      </c>
      <c r="F242" s="189" t="str">
        <f>Calcul!$M245</f>
        <v>+</v>
      </c>
      <c r="G242" s="191">
        <f>Calcul!$N245</f>
        <v>8.8297499611216981E-2</v>
      </c>
      <c r="H242" s="183">
        <f>Calcul!$O245</f>
        <v>10.717700085683674</v>
      </c>
      <c r="I242" s="197" t="str">
        <f>Calcul!AW245</f>
        <v>E</v>
      </c>
      <c r="J242" s="201">
        <f>Calcul!$P245</f>
        <v>0.58279878548734743</v>
      </c>
      <c r="K242" s="183">
        <f>Calcul!$Q245</f>
        <v>55.535561196794788</v>
      </c>
      <c r="L242" s="201">
        <f>IFERROR(Calcul!$Y245,"-")</f>
        <v>0.2986111111111111</v>
      </c>
      <c r="M242" s="201">
        <f>IFERROR(Calcul!$Z245,"-")</f>
        <v>0.8666666666666667</v>
      </c>
      <c r="N242" s="183">
        <f>IFERROR(Calcul!$AA245,"-")</f>
        <v>106.16916871528491</v>
      </c>
      <c r="O242" s="183">
        <f>IFERROR(Calcul!$AB245,"&lt; 0°")</f>
        <v>43.784694836477492</v>
      </c>
      <c r="P242" s="304">
        <f>Calcul!$T245</f>
        <v>0.56782627958684817</v>
      </c>
      <c r="Q242" s="181" t="str">
        <f>IFERROR(Calcul!AY245,Q241)</f>
        <v>-</v>
      </c>
      <c r="R242" s="306">
        <f>IFERROR(Calcul!AZ245,"00:00")</f>
        <v>2.0487027116140588E-3</v>
      </c>
      <c r="S242" s="185">
        <f>Calcul!$AG245</f>
        <v>0.27723128445984213</v>
      </c>
      <c r="T242" s="185">
        <f>Calcul!$AH245</f>
        <v>0.88836628651485283</v>
      </c>
      <c r="U242" s="185">
        <f>Calcul!$AM245</f>
        <v>0.2511484477945185</v>
      </c>
      <c r="V242" s="185">
        <f>Calcul!$AN245</f>
        <v>0.91444912318017646</v>
      </c>
      <c r="W242" s="185">
        <f>Calcul!AS245</f>
        <v>0.22295854631688528</v>
      </c>
      <c r="X242" s="185">
        <f>Calcul!AT245</f>
        <v>0.9426390246578098</v>
      </c>
    </row>
    <row r="243" spans="2:24" ht="13" customHeight="1">
      <c r="B243" s="198">
        <f t="shared" si="3"/>
        <v>44434</v>
      </c>
      <c r="C243" s="199" t="str">
        <f>Calcul!AV246</f>
        <v>Jeudi</v>
      </c>
      <c r="D243" s="93">
        <f>Calcul!G246</f>
        <v>238</v>
      </c>
      <c r="E243" s="213">
        <f>Calcul!$L246</f>
        <v>1.8394703920574491</v>
      </c>
      <c r="F243" s="189" t="str">
        <f>Calcul!$M246</f>
        <v>+</v>
      </c>
      <c r="G243" s="191">
        <f>Calcul!$N246</f>
        <v>7.6644599669060384E-2</v>
      </c>
      <c r="H243" s="183">
        <f>Calcul!$O246</f>
        <v>10.371087207583022</v>
      </c>
      <c r="I243" s="197" t="str">
        <f>Calcul!AW246</f>
        <v>E</v>
      </c>
      <c r="J243" s="201">
        <f>Calcul!$P246</f>
        <v>0.58260457048831149</v>
      </c>
      <c r="K243" s="183">
        <f>Calcul!$Q246</f>
        <v>55.188948318694138</v>
      </c>
      <c r="L243" s="201">
        <f>IFERROR(Calcul!$Y246,"-")</f>
        <v>0.3</v>
      </c>
      <c r="M243" s="201">
        <f>IFERROR(Calcul!$Z246,"-")</f>
        <v>0.8652777777777777</v>
      </c>
      <c r="N243" s="183">
        <f>IFERROR(Calcul!$AA246,"-")</f>
        <v>105.66644516281798</v>
      </c>
      <c r="O243" s="183">
        <f>IFERROR(Calcul!$AB246,"&lt; 0°")</f>
        <v>43.851931507259522</v>
      </c>
      <c r="P243" s="304">
        <f>Calcul!$T246</f>
        <v>0.56576855178764152</v>
      </c>
      <c r="Q243" s="181" t="str">
        <f>IFERROR(Calcul!AY246,Q242)</f>
        <v>-</v>
      </c>
      <c r="R243" s="306">
        <f>IFERROR(Calcul!AZ246,"00:00")</f>
        <v>2.0577277992066545E-3</v>
      </c>
      <c r="S243" s="185">
        <f>Calcul!$AG246</f>
        <v>0.27813150805604858</v>
      </c>
      <c r="T243" s="185">
        <f>Calcul!$AH246</f>
        <v>0.88707763292057462</v>
      </c>
      <c r="U243" s="185">
        <f>Calcul!$AM246</f>
        <v>0.25216406028617061</v>
      </c>
      <c r="V243" s="185">
        <f>Calcul!$AN246</f>
        <v>0.91304508069045243</v>
      </c>
      <c r="W243" s="185">
        <f>Calcul!AS246</f>
        <v>0.22416295109106235</v>
      </c>
      <c r="X243" s="185">
        <f>Calcul!AT246</f>
        <v>0.94104618988556066</v>
      </c>
    </row>
    <row r="244" spans="2:24" ht="13" customHeight="1">
      <c r="B244" s="198">
        <f t="shared" si="3"/>
        <v>44435</v>
      </c>
      <c r="C244" s="199" t="str">
        <f>Calcul!AV247</f>
        <v>Vendredi</v>
      </c>
      <c r="D244" s="93">
        <f>Calcul!G247</f>
        <v>239</v>
      </c>
      <c r="E244" s="213">
        <f>Calcul!$L247</f>
        <v>1.5532803541140572</v>
      </c>
      <c r="F244" s="189" t="str">
        <f>Calcul!$M247</f>
        <v>+</v>
      </c>
      <c r="G244" s="191">
        <f>Calcul!$N247</f>
        <v>6.4720014754752378E-2</v>
      </c>
      <c r="H244" s="183">
        <f>Calcul!$O247</f>
        <v>10.021735092946304</v>
      </c>
      <c r="I244" s="197" t="str">
        <f>Calcul!AW247</f>
        <v>E</v>
      </c>
      <c r="J244" s="201">
        <f>Calcul!$P247</f>
        <v>0.58240582740640645</v>
      </c>
      <c r="K244" s="183">
        <f>Calcul!$Q247</f>
        <v>54.839596204057415</v>
      </c>
      <c r="L244" s="201">
        <f>IFERROR(Calcul!$Y247,"-")</f>
        <v>0.30069444444444443</v>
      </c>
      <c r="M244" s="201">
        <f>IFERROR(Calcul!$Z247,"-")</f>
        <v>0.86458333333333337</v>
      </c>
      <c r="N244" s="183">
        <f>IFERROR(Calcul!$AA247,"-")</f>
        <v>105.1604358869706</v>
      </c>
      <c r="O244" s="183">
        <f>IFERROR(Calcul!$AB247,"&lt; 0°")</f>
        <v>43.917262877884042</v>
      </c>
      <c r="P244" s="304">
        <f>Calcul!$T247</f>
        <v>0.56370222713377627</v>
      </c>
      <c r="Q244" s="181" t="str">
        <f>IFERROR(Calcul!AY247,Q243)</f>
        <v>-</v>
      </c>
      <c r="R244" s="306">
        <f>IFERROR(Calcul!AZ247,"00:00")</f>
        <v>2.066324653865248E-3</v>
      </c>
      <c r="S244" s="185">
        <f>Calcul!$AG247</f>
        <v>0.27902976175833011</v>
      </c>
      <c r="T244" s="185">
        <f>Calcul!$AH247</f>
        <v>0.88578189305448263</v>
      </c>
      <c r="U244" s="185">
        <f>Calcul!$AM247</f>
        <v>0.25317487731878136</v>
      </c>
      <c r="V244" s="185">
        <f>Calcul!$AN247</f>
        <v>0.91163677749403149</v>
      </c>
      <c r="W244" s="185">
        <f>Calcul!AS247</f>
        <v>0.22535741609702895</v>
      </c>
      <c r="X244" s="185">
        <f>Calcul!AT247</f>
        <v>0.93945423871578393</v>
      </c>
    </row>
    <row r="245" spans="2:24" ht="13" customHeight="1">
      <c r="B245" s="198">
        <f t="shared" si="3"/>
        <v>44436</v>
      </c>
      <c r="C245" s="199" t="str">
        <f>Calcul!AV248</f>
        <v>Samedi</v>
      </c>
      <c r="D245" s="93">
        <f>Calcul!G248</f>
        <v>240</v>
      </c>
      <c r="E245" s="213">
        <f>Calcul!$L248</f>
        <v>1.2608281164634292</v>
      </c>
      <c r="F245" s="189" t="str">
        <f>Calcul!$M248</f>
        <v>+</v>
      </c>
      <c r="G245" s="191">
        <f>Calcul!$N248</f>
        <v>5.2534504852642883E-2</v>
      </c>
      <c r="H245" s="183">
        <f>Calcul!$O248</f>
        <v>9.6697326677798525</v>
      </c>
      <c r="I245" s="197" t="str">
        <f>Calcul!AW248</f>
        <v>E</v>
      </c>
      <c r="J245" s="201">
        <f>Calcul!$P248</f>
        <v>0.58220273557470459</v>
      </c>
      <c r="K245" s="183">
        <f>Calcul!$Q248</f>
        <v>54.487593778890968</v>
      </c>
      <c r="L245" s="201">
        <f>IFERROR(Calcul!$Y248,"-")</f>
        <v>0.30138888888888887</v>
      </c>
      <c r="M245" s="201">
        <f>IFERROR(Calcul!$Z248,"-")</f>
        <v>0.86319444444444438</v>
      </c>
      <c r="N245" s="183">
        <f>IFERROR(Calcul!$AA248,"-")</f>
        <v>104.65125976354149</v>
      </c>
      <c r="O245" s="183">
        <f>IFERROR(Calcul!$AB248,"&lt; 0°")</f>
        <v>43.980637318185288</v>
      </c>
      <c r="P245" s="304">
        <f>Calcul!$T248</f>
        <v>0.56162771961439772</v>
      </c>
      <c r="Q245" s="181" t="str">
        <f>IFERROR(Calcul!AY248,Q244)</f>
        <v>-</v>
      </c>
      <c r="R245" s="306">
        <f>IFERROR(Calcul!AZ248,"00:00")</f>
        <v>2.0745075193785434E-3</v>
      </c>
      <c r="S245" s="185">
        <f>Calcul!$AG248</f>
        <v>0.27992599490604203</v>
      </c>
      <c r="T245" s="185">
        <f>Calcul!$AH248</f>
        <v>0.88447947624336709</v>
      </c>
      <c r="U245" s="185">
        <f>Calcul!$AM248</f>
        <v>0.25418084209338521</v>
      </c>
      <c r="V245" s="185">
        <f>Calcul!$AN248</f>
        <v>0.91022462905602397</v>
      </c>
      <c r="W245" s="185">
        <f>Calcul!AS248</f>
        <v>0.22654196443235408</v>
      </c>
      <c r="X245" s="185">
        <f>Calcul!AT248</f>
        <v>0.93786350671705498</v>
      </c>
    </row>
    <row r="246" spans="2:24" ht="13" customHeight="1">
      <c r="B246" s="198">
        <f t="shared" si="3"/>
        <v>44437</v>
      </c>
      <c r="C246" s="199" t="str">
        <f>Calcul!AV249</f>
        <v>Dimanche</v>
      </c>
      <c r="D246" s="93">
        <f>Calcul!G249</f>
        <v>241</v>
      </c>
      <c r="E246" s="213">
        <f>Calcul!$L249</f>
        <v>0.96237773241527513</v>
      </c>
      <c r="F246" s="189" t="str">
        <f>Calcul!$M249</f>
        <v>+</v>
      </c>
      <c r="G246" s="191">
        <f>Calcul!$N249</f>
        <v>4.0099072183969797E-2</v>
      </c>
      <c r="H246" s="183">
        <f>Calcul!$O249</f>
        <v>9.3151689723493689</v>
      </c>
      <c r="I246" s="197" t="str">
        <f>Calcul!AW249</f>
        <v>E</v>
      </c>
      <c r="J246" s="201">
        <f>Calcul!$P249</f>
        <v>0.58199547836356003</v>
      </c>
      <c r="K246" s="183">
        <f>Calcul!$Q249</f>
        <v>54.133030083460483</v>
      </c>
      <c r="L246" s="201">
        <f>IFERROR(Calcul!$Y249,"-")</f>
        <v>0.30208333333333331</v>
      </c>
      <c r="M246" s="201">
        <f>IFERROR(Calcul!$Z249,"-")</f>
        <v>0.8618055555555556</v>
      </c>
      <c r="N246" s="183">
        <f>IFERROR(Calcul!$AA249,"-")</f>
        <v>104.13903459887693</v>
      </c>
      <c r="O246" s="183">
        <f>IFERROR(Calcul!$AB249,"&lt; 0°")</f>
        <v>44.042005262676497</v>
      </c>
      <c r="P246" s="304">
        <f>Calcul!$T249</f>
        <v>0.55954542941400198</v>
      </c>
      <c r="Q246" s="181" t="str">
        <f>IFERROR(Calcul!AY249,Q245)</f>
        <v>-</v>
      </c>
      <c r="R246" s="306">
        <f>IFERROR(Calcul!AZ249,"00:00")</f>
        <v>2.0822902003957422E-3</v>
      </c>
      <c r="S246" s="185">
        <f>Calcul!$AG249</f>
        <v>0.28082016953665173</v>
      </c>
      <c r="T246" s="185">
        <f>Calcul!$AH249</f>
        <v>0.88317078719046826</v>
      </c>
      <c r="U246" s="185">
        <f>Calcul!$AM249</f>
        <v>0.25518191285991482</v>
      </c>
      <c r="V246" s="185">
        <f>Calcul!$AN249</f>
        <v>0.90880904386720518</v>
      </c>
      <c r="W246" s="185">
        <f>Calcul!AS249</f>
        <v>0.22771663413893886</v>
      </c>
      <c r="X246" s="185">
        <f>Calcul!AT249</f>
        <v>0.93627432258818111</v>
      </c>
    </row>
    <row r="247" spans="2:24" ht="13" customHeight="1">
      <c r="B247" s="198">
        <f t="shared" si="3"/>
        <v>44438</v>
      </c>
      <c r="C247" s="199" t="str">
        <f>Calcul!AV250</f>
        <v>Lundi</v>
      </c>
      <c r="D247" s="93">
        <f>Calcul!G250</f>
        <v>242</v>
      </c>
      <c r="E247" s="213">
        <f>Calcul!$L250</f>
        <v>0.65819877601196985</v>
      </c>
      <c r="F247" s="189" t="str">
        <f>Calcul!$M250</f>
        <v>+</v>
      </c>
      <c r="G247" s="191">
        <f>Calcul!$N250</f>
        <v>2.7424949000498744E-2</v>
      </c>
      <c r="H247" s="183">
        <f>Calcul!$O250</f>
        <v>8.958133159660715</v>
      </c>
      <c r="I247" s="197" t="str">
        <f>Calcul!AW250</f>
        <v>E</v>
      </c>
      <c r="J247" s="201">
        <f>Calcul!$P250</f>
        <v>0.5817842429771688</v>
      </c>
      <c r="K247" s="183">
        <f>Calcul!$Q250</f>
        <v>53.775994270771832</v>
      </c>
      <c r="L247" s="201">
        <f>IFERROR(Calcul!$Y250,"-")</f>
        <v>0.30277777777777776</v>
      </c>
      <c r="M247" s="201">
        <f>IFERROR(Calcul!$Z250,"-")</f>
        <v>0.86041666666666661</v>
      </c>
      <c r="N247" s="183">
        <f>IFERROR(Calcul!$AA250,"-")</f>
        <v>103.623877170013</v>
      </c>
      <c r="O247" s="183">
        <f>IFERROR(Calcul!$AB250,"&lt; 0°")</f>
        <v>44.101319178279716</v>
      </c>
      <c r="P247" s="304">
        <f>Calcul!$T250</f>
        <v>0.5574557433674644</v>
      </c>
      <c r="Q247" s="181" t="str">
        <f>IFERROR(Calcul!AY250,Q246)</f>
        <v>-</v>
      </c>
      <c r="R247" s="306">
        <f>IFERROR(Calcul!AZ250,"00:00")</f>
        <v>2.0896860465375866E-3</v>
      </c>
      <c r="S247" s="185">
        <f>Calcul!$AG250</f>
        <v>0.28171225986519488</v>
      </c>
      <c r="T247" s="185">
        <f>Calcul!$AH250</f>
        <v>0.88185622608914283</v>
      </c>
      <c r="U247" s="185">
        <f>Calcul!$AM250</f>
        <v>0.25617806221894235</v>
      </c>
      <c r="V247" s="185">
        <f>Calcul!$AN250</f>
        <v>0.90739042373539525</v>
      </c>
      <c r="W247" s="185">
        <f>Calcul!AS250</f>
        <v>0.2288814773204183</v>
      </c>
      <c r="X247" s="185">
        <f>Calcul!AT250</f>
        <v>0.93468700863391929</v>
      </c>
    </row>
    <row r="248" spans="2:24" ht="13" customHeight="1">
      <c r="B248" s="198">
        <f t="shared" si="3"/>
        <v>44439</v>
      </c>
      <c r="C248" s="199" t="str">
        <f>Calcul!AV251</f>
        <v>Mardi</v>
      </c>
      <c r="D248" s="93">
        <f>Calcul!G251</f>
        <v>243</v>
      </c>
      <c r="E248" s="213">
        <f>Calcul!$L251</f>
        <v>0.34856605587073375</v>
      </c>
      <c r="F248" s="189" t="str">
        <f>Calcul!$M251</f>
        <v>+</v>
      </c>
      <c r="G248" s="191">
        <f>Calcul!$N251</f>
        <v>1.4523585661280572E-2</v>
      </c>
      <c r="H248" s="183">
        <f>Calcul!$O251</f>
        <v>8.5987144952947343</v>
      </c>
      <c r="I248" s="197" t="str">
        <f>Calcul!AW251</f>
        <v>E</v>
      </c>
      <c r="J248" s="201">
        <f>Calcul!$P251</f>
        <v>0.58156922025484847</v>
      </c>
      <c r="K248" s="183">
        <f>Calcul!$Q251</f>
        <v>53.41657560640585</v>
      </c>
      <c r="L248" s="201">
        <f>IFERROR(Calcul!$Y251,"-")</f>
        <v>0.30416666666666664</v>
      </c>
      <c r="M248" s="201">
        <f>IFERROR(Calcul!$Z251,"-")</f>
        <v>0.85902777777777783</v>
      </c>
      <c r="N248" s="183">
        <f>IFERROR(Calcul!$AA251,"-")</f>
        <v>103.10590326702545</v>
      </c>
      <c r="O248" s="183">
        <f>IFERROR(Calcul!$AB251,"&lt; 0°")</f>
        <v>44.158533531748127</v>
      </c>
      <c r="P248" s="304">
        <f>Calcul!$T251</f>
        <v>0.5553590354294472</v>
      </c>
      <c r="Q248" s="181" t="str">
        <f>IFERROR(Calcul!AY251,Q247)</f>
        <v>-</v>
      </c>
      <c r="R248" s="306">
        <f>IFERROR(Calcul!AZ251,"00:00")</f>
        <v>2.0967079380171949E-3</v>
      </c>
      <c r="S248" s="185">
        <f>Calcul!$AG251</f>
        <v>0.28260225176463544</v>
      </c>
      <c r="T248" s="185">
        <f>Calcul!$AH251</f>
        <v>0.88053618874506168</v>
      </c>
      <c r="U248" s="185">
        <f>Calcul!$AM251</f>
        <v>0.25716927643500703</v>
      </c>
      <c r="V248" s="185">
        <f>Calcul!$AN251</f>
        <v>0.90596916407469008</v>
      </c>
      <c r="W248" s="185">
        <f>Calcul!AS251</f>
        <v>0.23003655929389963</v>
      </c>
      <c r="X248" s="185">
        <f>Calcul!AT251</f>
        <v>0.9331018812157974</v>
      </c>
    </row>
    <row r="249" spans="2:24" ht="13" customHeight="1">
      <c r="B249" s="198">
        <f t="shared" si="3"/>
        <v>44440</v>
      </c>
      <c r="C249" s="199" t="str">
        <f>Calcul!AV252</f>
        <v>Mercredi</v>
      </c>
      <c r="D249" s="93">
        <f>Calcul!G252</f>
        <v>244</v>
      </c>
      <c r="E249" s="213">
        <f>Calcul!$L252</f>
        <v>3.3759336307531917E-2</v>
      </c>
      <c r="F249" s="189" t="str">
        <f>Calcul!$M252</f>
        <v>+</v>
      </c>
      <c r="G249" s="191">
        <f>Calcul!$N252</f>
        <v>1.40663901281383E-3</v>
      </c>
      <c r="H249" s="183">
        <f>Calcul!$O252</f>
        <v>8.2370023585425862</v>
      </c>
      <c r="I249" s="197" t="str">
        <f>Calcul!AW252</f>
        <v>E</v>
      </c>
      <c r="J249" s="201">
        <f>Calcul!$P252</f>
        <v>0.58135060447737408</v>
      </c>
      <c r="K249" s="183">
        <f>Calcul!$Q252</f>
        <v>53.054863469653696</v>
      </c>
      <c r="L249" s="201">
        <f>IFERROR(Calcul!$Y252,"-")</f>
        <v>0.30486111111111108</v>
      </c>
      <c r="M249" s="201">
        <f>IFERROR(Calcul!$Z252,"-")</f>
        <v>0.85763888888888884</v>
      </c>
      <c r="N249" s="183">
        <f>IFERROR(Calcul!$AA252,"-")</f>
        <v>102.58522773741934</v>
      </c>
      <c r="O249" s="183">
        <f>IFERROR(Calcul!$AB252,"&lt; 0°")</f>
        <v>44.21360475702587</v>
      </c>
      <c r="P249" s="304">
        <f>Calcul!$T252</f>
        <v>0.55325566715679331</v>
      </c>
      <c r="Q249" s="181" t="str">
        <f>IFERROR(Calcul!AY252,Q248)</f>
        <v>-</v>
      </c>
      <c r="R249" s="306">
        <f>IFERROR(Calcul!AZ252,"00:00")</f>
        <v>2.1033682726538938E-3</v>
      </c>
      <c r="S249" s="185">
        <f>Calcul!$AG252</f>
        <v>0.28349014224825952</v>
      </c>
      <c r="T249" s="185">
        <f>Calcul!$AH252</f>
        <v>0.87921106670648863</v>
      </c>
      <c r="U249" s="185">
        <f>Calcul!$AM252</f>
        <v>0.25815555476233315</v>
      </c>
      <c r="V249" s="185">
        <f>Calcul!$AN252</f>
        <v>0.90454565419241506</v>
      </c>
      <c r="W249" s="185">
        <f>Calcul!AS252</f>
        <v>0.23118195777480968</v>
      </c>
      <c r="X249" s="185">
        <f>Calcul!AT252</f>
        <v>0.9315192511799385</v>
      </c>
    </row>
    <row r="250" spans="2:24" ht="13" customHeight="1">
      <c r="B250" s="198">
        <f t="shared" si="3"/>
        <v>44441</v>
      </c>
      <c r="C250" s="199" t="str">
        <f>Calcul!AV253</f>
        <v>Jeudi</v>
      </c>
      <c r="D250" s="93">
        <f>Calcul!G253</f>
        <v>245</v>
      </c>
      <c r="E250" s="213">
        <f>Calcul!$L253</f>
        <v>-0.28593693383681451</v>
      </c>
      <c r="F250" s="189" t="str">
        <f>Calcul!$M253</f>
        <v>-</v>
      </c>
      <c r="G250" s="191">
        <f>Calcul!$N253</f>
        <v>1.1914038909867272E-2</v>
      </c>
      <c r="H250" s="183">
        <f>Calcul!$O253</f>
        <v>7.873086244789139</v>
      </c>
      <c r="I250" s="197" t="str">
        <f>Calcul!AW253</f>
        <v>E</v>
      </c>
      <c r="J250" s="201">
        <f>Calcul!$P253</f>
        <v>0.58112859317866272</v>
      </c>
      <c r="K250" s="183">
        <f>Calcul!$Q253</f>
        <v>52.690947355900249</v>
      </c>
      <c r="L250" s="201">
        <f>IFERROR(Calcul!$Y253,"-")</f>
        <v>0.30555555555555552</v>
      </c>
      <c r="M250" s="201">
        <f>IFERROR(Calcul!$Z253,"-")</f>
        <v>0.8569444444444444</v>
      </c>
      <c r="N250" s="183">
        <f>IFERROR(Calcul!$AA253,"-")</f>
        <v>102.06196453240439</v>
      </c>
      <c r="O250" s="183">
        <f>IFERROR(Calcul!$AB253,"&lt; 0°")</f>
        <v>44.266491222777418</v>
      </c>
      <c r="P250" s="304">
        <f>Calcul!$T253</f>
        <v>0.55114598820263538</v>
      </c>
      <c r="Q250" s="181" t="str">
        <f>IFERROR(Calcul!AY253,Q249)</f>
        <v>-</v>
      </c>
      <c r="R250" s="306">
        <f>IFERROR(Calcul!AZ253,"00:00")</f>
        <v>2.1096789541579231E-3</v>
      </c>
      <c r="S250" s="185">
        <f>Calcul!$AG253</f>
        <v>0.28437593895510466</v>
      </c>
      <c r="T250" s="185">
        <f>Calcul!$AH253</f>
        <v>0.87788124740222073</v>
      </c>
      <c r="U250" s="185">
        <f>Calcul!$AM253</f>
        <v>0.2591369087835988</v>
      </c>
      <c r="V250" s="185">
        <f>Calcul!$AN253</f>
        <v>0.90312027757372659</v>
      </c>
      <c r="W250" s="185">
        <f>Calcul!AS253</f>
        <v>0.2323177620936451</v>
      </c>
      <c r="X250" s="185">
        <f>Calcul!AT253</f>
        <v>0.92993942426368037</v>
      </c>
    </row>
    <row r="251" spans="2:24" ht="13" customHeight="1">
      <c r="B251" s="198">
        <f t="shared" si="3"/>
        <v>44442</v>
      </c>
      <c r="C251" s="199" t="str">
        <f>Calcul!AV254</f>
        <v>Vendredi</v>
      </c>
      <c r="D251" s="93">
        <f>Calcul!G254</f>
        <v>246</v>
      </c>
      <c r="E251" s="213">
        <f>Calcul!$L254</f>
        <v>-0.61023388431760761</v>
      </c>
      <c r="F251" s="189" t="str">
        <f>Calcul!$M254</f>
        <v>-</v>
      </c>
      <c r="G251" s="191">
        <f>Calcul!$N254</f>
        <v>2.5426411846566983E-2</v>
      </c>
      <c r="H251" s="183">
        <f>Calcul!$O254</f>
        <v>7.5070557690896091</v>
      </c>
      <c r="I251" s="197" t="str">
        <f>Calcul!AW254</f>
        <v>E</v>
      </c>
      <c r="J251" s="201">
        <f>Calcul!$P254</f>
        <v>0.5809033869630511</v>
      </c>
      <c r="K251" s="183">
        <f>Calcul!$Q254</f>
        <v>52.324916880200725</v>
      </c>
      <c r="L251" s="201">
        <f>IFERROR(Calcul!$Y254,"-")</f>
        <v>0.30624999999999997</v>
      </c>
      <c r="M251" s="201">
        <f>IFERROR(Calcul!$Z254,"-")</f>
        <v>0.85555555555555562</v>
      </c>
      <c r="N251" s="183">
        <f>IFERROR(Calcul!$AA254,"-")</f>
        <v>101.53622675490818</v>
      </c>
      <c r="O251" s="183">
        <f>IFERROR(Calcul!$AB254,"&lt; 0°")</f>
        <v>44.317153200305043</v>
      </c>
      <c r="P251" s="304">
        <f>Calcul!$T254</f>
        <v>0.54903033682105062</v>
      </c>
      <c r="Q251" s="181" t="str">
        <f>IFERROR(Calcul!AY254,Q250)</f>
        <v>-</v>
      </c>
      <c r="R251" s="306">
        <f>IFERROR(Calcul!AZ254,"00:00")</f>
        <v>2.11565138158476E-3</v>
      </c>
      <c r="S251" s="185">
        <f>Calcul!$AG254</f>
        <v>0.28525965963931116</v>
      </c>
      <c r="T251" s="185">
        <f>Calcul!$AH254</f>
        <v>0.876547114286791</v>
      </c>
      <c r="U251" s="185">
        <f>Calcul!$AM254</f>
        <v>0.26011336176228833</v>
      </c>
      <c r="V251" s="185">
        <f>Calcul!$AN254</f>
        <v>0.90169341216381371</v>
      </c>
      <c r="W251" s="185">
        <f>Calcul!AS254</f>
        <v>0.23344407244344759</v>
      </c>
      <c r="X251" s="185">
        <f>Calcul!AT254</f>
        <v>0.92836270148265454</v>
      </c>
    </row>
    <row r="252" spans="2:24" ht="13" customHeight="1">
      <c r="B252" s="198">
        <f t="shared" si="3"/>
        <v>44443</v>
      </c>
      <c r="C252" s="199" t="str">
        <f>Calcul!AV255</f>
        <v>Samedi</v>
      </c>
      <c r="D252" s="93">
        <f>Calcul!G255</f>
        <v>247</v>
      </c>
      <c r="E252" s="213">
        <f>Calcul!$L255</f>
        <v>-0.93883847827344535</v>
      </c>
      <c r="F252" s="189" t="str">
        <f>Calcul!$M255</f>
        <v>-</v>
      </c>
      <c r="G252" s="191">
        <f>Calcul!$N255</f>
        <v>3.9118269928060223E-2</v>
      </c>
      <c r="H252" s="183">
        <f>Calcul!$O255</f>
        <v>7.139000670885574</v>
      </c>
      <c r="I252" s="197" t="str">
        <f>Calcul!AW255</f>
        <v>E</v>
      </c>
      <c r="J252" s="201">
        <f>Calcul!$P255</f>
        <v>0.58067518932835949</v>
      </c>
      <c r="K252" s="183">
        <f>Calcul!$Q255</f>
        <v>51.956861781996686</v>
      </c>
      <c r="L252" s="201">
        <f>IFERROR(Calcul!$Y255,"-")</f>
        <v>0.30694444444444441</v>
      </c>
      <c r="M252" s="201">
        <f>IFERROR(Calcul!$Z255,"-")</f>
        <v>0.85416666666666663</v>
      </c>
      <c r="N252" s="183">
        <f>IFERROR(Calcul!$AA255,"-")</f>
        <v>101.0081267091923</v>
      </c>
      <c r="O252" s="183">
        <f>IFERROR(Calcul!$AB255,"&lt; 0°")</f>
        <v>44.365552832059727</v>
      </c>
      <c r="P252" s="304">
        <f>Calcul!$T255</f>
        <v>0.54690904038120458</v>
      </c>
      <c r="Q252" s="181" t="str">
        <f>IFERROR(Calcul!AY255,Q251)</f>
        <v>-</v>
      </c>
      <c r="R252" s="306">
        <f>IFERROR(Calcul!AZ255,"00:00")</f>
        <v>2.1212964398460432E-3</v>
      </c>
      <c r="S252" s="185">
        <f>Calcul!$AG255</f>
        <v>0.28614133166415406</v>
      </c>
      <c r="T252" s="185">
        <f>Calcul!$AH255</f>
        <v>0.87520904699256497</v>
      </c>
      <c r="U252" s="185">
        <f>Calcul!$AM255</f>
        <v>0.26108494800903442</v>
      </c>
      <c r="V252" s="185">
        <f>Calcul!$AN255</f>
        <v>0.90026543064768461</v>
      </c>
      <c r="W252" s="185">
        <f>Calcul!AS255</f>
        <v>0.23456099915684669</v>
      </c>
      <c r="X252" s="185">
        <f>Calcul!AT255</f>
        <v>0.92678937949987228</v>
      </c>
    </row>
    <row r="253" spans="2:24" ht="13" customHeight="1">
      <c r="B253" s="198">
        <f t="shared" si="3"/>
        <v>44444</v>
      </c>
      <c r="C253" s="199" t="str">
        <f>Calcul!AV256</f>
        <v>Dimanche</v>
      </c>
      <c r="D253" s="93">
        <f>Calcul!G256</f>
        <v>248</v>
      </c>
      <c r="E253" s="213">
        <f>Calcul!$L256</f>
        <v>-1.2714537584716128</v>
      </c>
      <c r="F253" s="189" t="str">
        <f>Calcul!$M256</f>
        <v>-</v>
      </c>
      <c r="G253" s="191">
        <f>Calcul!$N256</f>
        <v>5.29772399363172E-2</v>
      </c>
      <c r="H253" s="183">
        <f>Calcul!$O256</f>
        <v>6.7690108198040155</v>
      </c>
      <c r="I253" s="197" t="str">
        <f>Calcul!AW256</f>
        <v>E</v>
      </c>
      <c r="J253" s="201">
        <f>Calcul!$P256</f>
        <v>0.58044420649488859</v>
      </c>
      <c r="K253" s="183">
        <f>Calcul!$Q256</f>
        <v>51.58687193091513</v>
      </c>
      <c r="L253" s="201">
        <f>IFERROR(Calcul!$Y256,"-")</f>
        <v>0.30833333333333335</v>
      </c>
      <c r="M253" s="201">
        <f>IFERROR(Calcul!$Z256,"-")</f>
        <v>0.85277777777777775</v>
      </c>
      <c r="N253" s="183">
        <f>IFERROR(Calcul!$AA256,"-")</f>
        <v>100.47777595194164</v>
      </c>
      <c r="O253" s="183">
        <f>IFERROR(Calcul!$AB256,"&lt; 0°")</f>
        <v>44.411654100939508</v>
      </c>
      <c r="P253" s="304">
        <f>Calcul!$T256</f>
        <v>0.5447824158900203</v>
      </c>
      <c r="Q253" s="181" t="str">
        <f>IFERROR(Calcul!AY256,Q252)</f>
        <v>-</v>
      </c>
      <c r="R253" s="306">
        <f>IFERROR(Calcul!AZ256,"00:00")</f>
        <v>2.1266244911842813E-3</v>
      </c>
      <c r="S253" s="185">
        <f>Calcul!$AG256</f>
        <v>0.28702099150140686</v>
      </c>
      <c r="T253" s="185">
        <f>Calcul!$AH256</f>
        <v>0.87386742148837016</v>
      </c>
      <c r="U253" s="185">
        <f>Calcul!$AM256</f>
        <v>0.26205171226224561</v>
      </c>
      <c r="V253" s="185">
        <f>Calcul!$AN256</f>
        <v>0.89883670072753141</v>
      </c>
      <c r="W253" s="185">
        <f>Calcul!AS256</f>
        <v>0.23566866201152945</v>
      </c>
      <c r="X253" s="185">
        <f>Calcul!AT256</f>
        <v>0.92521975097824771</v>
      </c>
    </row>
    <row r="254" spans="2:24" ht="13" customHeight="1">
      <c r="B254" s="198">
        <f t="shared" si="3"/>
        <v>44445</v>
      </c>
      <c r="C254" s="199" t="str">
        <f>Calcul!AV257</f>
        <v>Lundi</v>
      </c>
      <c r="D254" s="93">
        <f>Calcul!G257</f>
        <v>249</v>
      </c>
      <c r="E254" s="213">
        <f>Calcul!$L257</f>
        <v>-1.6077790848748394</v>
      </c>
      <c r="F254" s="189" t="str">
        <f>Calcul!$M257</f>
        <v>-</v>
      </c>
      <c r="G254" s="191">
        <f>Calcul!$N257</f>
        <v>6.6990795203118306E-2</v>
      </c>
      <c r="H254" s="183">
        <f>Calcul!$O257</f>
        <v>6.39717622248551</v>
      </c>
      <c r="I254" s="197" t="str">
        <f>Calcul!AW257</f>
        <v>E</v>
      </c>
      <c r="J254" s="201">
        <f>Calcul!$P257</f>
        <v>0.58021064724044191</v>
      </c>
      <c r="K254" s="183">
        <f>Calcul!$Q257</f>
        <v>51.215037333596626</v>
      </c>
      <c r="L254" s="201">
        <f>IFERROR(Calcul!$Y257,"-")</f>
        <v>0.30902777777777779</v>
      </c>
      <c r="M254" s="201">
        <f>IFERROR(Calcul!$Z257,"-")</f>
        <v>0.85138888888888886</v>
      </c>
      <c r="N254" s="183">
        <f>IFERROR(Calcul!$AA257,"-")</f>
        <v>99.945285344710655</v>
      </c>
      <c r="O254" s="183">
        <f>IFERROR(Calcul!$AB257,"&lt; 0°")</f>
        <v>44.455422800556093</v>
      </c>
      <c r="P254" s="304">
        <f>Calcul!$T257</f>
        <v>0.54265077052251864</v>
      </c>
      <c r="Q254" s="181" t="str">
        <f>IFERROR(Calcul!AY257,Q253)</f>
        <v>-</v>
      </c>
      <c r="R254" s="306">
        <f>IFERROR(Calcul!AZ257,"00:00")</f>
        <v>2.1316453675016556E-3</v>
      </c>
      <c r="S254" s="185">
        <f>Calcul!$AG257</f>
        <v>0.28789868423656978</v>
      </c>
      <c r="T254" s="185">
        <f>Calcul!$AH257</f>
        <v>0.8725226102443141</v>
      </c>
      <c r="U254" s="185">
        <f>Calcul!$AM257</f>
        <v>0.26301370908319377</v>
      </c>
      <c r="V254" s="185">
        <f>Calcul!$AN257</f>
        <v>0.89740758539769006</v>
      </c>
      <c r="W254" s="185">
        <f>Calcul!AS257</f>
        <v>0.23676718956300666</v>
      </c>
      <c r="X254" s="185">
        <f>Calcul!AT257</f>
        <v>0.92365410491787714</v>
      </c>
    </row>
    <row r="255" spans="2:24" ht="13" customHeight="1">
      <c r="B255" s="198">
        <f t="shared" si="3"/>
        <v>44446</v>
      </c>
      <c r="C255" s="199" t="str">
        <f>Calcul!AV258</f>
        <v>Mardi</v>
      </c>
      <c r="D255" s="93">
        <f>Calcul!G258</f>
        <v>250</v>
      </c>
      <c r="E255" s="213">
        <f>Calcul!$L258</f>
        <v>-1.9475103634671829</v>
      </c>
      <c r="F255" s="189" t="str">
        <f>Calcul!$M258</f>
        <v>-</v>
      </c>
      <c r="G255" s="191">
        <f>Calcul!$N258</f>
        <v>8.1146265144465948E-2</v>
      </c>
      <c r="H255" s="183">
        <f>Calcul!$O258</f>
        <v>6.0235870303846832</v>
      </c>
      <c r="I255" s="197" t="str">
        <f>Calcul!AW258</f>
        <v>E</v>
      </c>
      <c r="J255" s="201">
        <f>Calcul!$P258</f>
        <v>0.57997472274141948</v>
      </c>
      <c r="K255" s="183">
        <f>Calcul!$Q258</f>
        <v>50.841448141495796</v>
      </c>
      <c r="L255" s="201">
        <f>IFERROR(Calcul!$Y258,"-")</f>
        <v>0.30972222222222223</v>
      </c>
      <c r="M255" s="201">
        <f>IFERROR(Calcul!$Z258,"-")</f>
        <v>0.85</v>
      </c>
      <c r="N255" s="183">
        <f>IFERROR(Calcul!$AA258,"-")</f>
        <v>99.410765107614722</v>
      </c>
      <c r="O255" s="183">
        <f>IFERROR(Calcul!$AB258,"&lt; 0°")</f>
        <v>44.496826506640176</v>
      </c>
      <c r="P255" s="304">
        <f>Calcul!$T258</f>
        <v>0.54051440215905944</v>
      </c>
      <c r="Q255" s="181" t="str">
        <f>IFERROR(Calcul!AY258,Q254)</f>
        <v>-</v>
      </c>
      <c r="R255" s="306">
        <f>IFERROR(Calcul!AZ258,"00:00")</f>
        <v>2.1363683634592068E-3</v>
      </c>
      <c r="S255" s="185">
        <f>Calcul!$AG258</f>
        <v>0.28877446308038773</v>
      </c>
      <c r="T255" s="185">
        <f>Calcul!$AH258</f>
        <v>0.87117498240245117</v>
      </c>
      <c r="U255" s="185">
        <f>Calcul!$AM258</f>
        <v>0.26397100226564291</v>
      </c>
      <c r="V255" s="185">
        <f>Calcul!$AN258</f>
        <v>0.89597844321719589</v>
      </c>
      <c r="W255" s="185">
        <f>Calcul!AS258</f>
        <v>0.23785671850356249</v>
      </c>
      <c r="X255" s="185">
        <f>Calcul!AT258</f>
        <v>0.92209272697927636</v>
      </c>
    </row>
    <row r="256" spans="2:24" ht="13" customHeight="1">
      <c r="B256" s="198">
        <f t="shared" si="3"/>
        <v>44447</v>
      </c>
      <c r="C256" s="199" t="str">
        <f>Calcul!AV259</f>
        <v>Mercredi</v>
      </c>
      <c r="D256" s="93">
        <f>Calcul!G259</f>
        <v>251</v>
      </c>
      <c r="E256" s="213">
        <f>Calcul!$L259</f>
        <v>-2.290340266350122</v>
      </c>
      <c r="F256" s="189" t="str">
        <f>Calcul!$M259</f>
        <v>-</v>
      </c>
      <c r="G256" s="191">
        <f>Calcul!$N259</f>
        <v>9.5430844431255088E-2</v>
      </c>
      <c r="H256" s="183">
        <f>Calcul!$O259</f>
        <v>5.6483335484867219</v>
      </c>
      <c r="I256" s="197" t="str">
        <f>Calcul!AW259</f>
        <v>E</v>
      </c>
      <c r="J256" s="201">
        <f>Calcul!$P259</f>
        <v>0.57973664641997291</v>
      </c>
      <c r="K256" s="183">
        <f>Calcul!$Q259</f>
        <v>50.466194659597832</v>
      </c>
      <c r="L256" s="201">
        <f>IFERROR(Calcul!$Y259,"-")</f>
        <v>0.31041666666666667</v>
      </c>
      <c r="M256" s="201">
        <f>IFERROR(Calcul!$Z259,"-")</f>
        <v>0.84861111111111109</v>
      </c>
      <c r="N256" s="183">
        <f>IFERROR(Calcul!$AA259,"-")</f>
        <v>98.874324874163477</v>
      </c>
      <c r="O256" s="183">
        <f>IFERROR(Calcul!$AB259,"&lt; 0°")</f>
        <v>44.535834549744635</v>
      </c>
      <c r="P256" s="304">
        <f>Calcul!$T259</f>
        <v>0.53837359992880118</v>
      </c>
      <c r="Q256" s="181" t="str">
        <f>IFERROR(Calcul!AY259,Q255)</f>
        <v>-</v>
      </c>
      <c r="R256" s="306">
        <f>IFERROR(Calcul!AZ259,"00:00")</f>
        <v>2.1408022302582541E-3</v>
      </c>
      <c r="S256" s="185">
        <f>Calcul!$AG259</f>
        <v>0.28964838888698519</v>
      </c>
      <c r="T256" s="185">
        <f>Calcul!$AH259</f>
        <v>0.86982490395296075</v>
      </c>
      <c r="U256" s="185">
        <f>Calcul!$AM259</f>
        <v>0.26492366425999647</v>
      </c>
      <c r="V256" s="185">
        <f>Calcul!$AN259</f>
        <v>0.89454962857994946</v>
      </c>
      <c r="W256" s="185">
        <f>Calcul!AS259</f>
        <v>0.23893739304627637</v>
      </c>
      <c r="X256" s="185">
        <f>Calcul!AT259</f>
        <v>0.92053589979366945</v>
      </c>
    </row>
    <row r="257" spans="2:24" ht="13" customHeight="1">
      <c r="B257" s="198">
        <f t="shared" si="3"/>
        <v>44448</v>
      </c>
      <c r="C257" s="199" t="str">
        <f>Calcul!AV260</f>
        <v>Jeudi</v>
      </c>
      <c r="D257" s="93">
        <f>Calcul!G260</f>
        <v>252</v>
      </c>
      <c r="E257" s="213">
        <f>Calcul!$L260</f>
        <v>-2.635958443191968</v>
      </c>
      <c r="F257" s="189" t="str">
        <f>Calcul!$M260</f>
        <v>-</v>
      </c>
      <c r="G257" s="191">
        <f>Calcul!$N260</f>
        <v>0.10983160179966533</v>
      </c>
      <c r="H257" s="183">
        <f>Calcul!$O260</f>
        <v>5.2715062448846375</v>
      </c>
      <c r="I257" s="197" t="str">
        <f>Calcul!AW260</f>
        <v>E</v>
      </c>
      <c r="J257" s="201">
        <f>Calcul!$P260</f>
        <v>0.57949663379716609</v>
      </c>
      <c r="K257" s="183">
        <f>Calcul!$Q260</f>
        <v>50.089367355995748</v>
      </c>
      <c r="L257" s="201">
        <f>IFERROR(Calcul!$Y260,"-")</f>
        <v>0.31111111111111112</v>
      </c>
      <c r="M257" s="201">
        <f>IFERROR(Calcul!$Z260,"-")</f>
        <v>0.84791666666666676</v>
      </c>
      <c r="N257" s="183">
        <f>IFERROR(Calcul!$AA260,"-")</f>
        <v>98.336073747142734</v>
      </c>
      <c r="O257" s="183">
        <f>IFERROR(Calcul!$AB260,"&lt; 0°")</f>
        <v>44.572417989393955</v>
      </c>
      <c r="P257" s="304">
        <f>Calcul!$T260</f>
        <v>0.53622864475879084</v>
      </c>
      <c r="Q257" s="181" t="str">
        <f>IFERROR(Calcul!AY260,Q256)</f>
        <v>-</v>
      </c>
      <c r="R257" s="306">
        <f>IFERROR(Calcul!AZ260,"00:00")</f>
        <v>2.1449551700103431E-3</v>
      </c>
      <c r="S257" s="185">
        <f>Calcul!$AG260</f>
        <v>0.29052052967883246</v>
      </c>
      <c r="T257" s="185">
        <f>Calcul!$AH260</f>
        <v>0.86847273791549962</v>
      </c>
      <c r="U257" s="185">
        <f>Calcul!$AM260</f>
        <v>0.26587177561184738</v>
      </c>
      <c r="V257" s="185">
        <f>Calcul!$AN260</f>
        <v>0.89312149198248481</v>
      </c>
      <c r="W257" s="185">
        <f>Calcul!AS260</f>
        <v>0.24000936433301059</v>
      </c>
      <c r="X257" s="185">
        <f>Calcul!AT260</f>
        <v>0.91898390326132151</v>
      </c>
    </row>
    <row r="258" spans="2:24" ht="13" customHeight="1">
      <c r="B258" s="198">
        <f t="shared" si="3"/>
        <v>44449</v>
      </c>
      <c r="C258" s="199" t="str">
        <f>Calcul!AV261</f>
        <v>Vendredi</v>
      </c>
      <c r="D258" s="93">
        <f>Calcul!G261</f>
        <v>253</v>
      </c>
      <c r="E258" s="213">
        <f>Calcul!$L261</f>
        <v>-2.984051724188403</v>
      </c>
      <c r="F258" s="189" t="str">
        <f>Calcul!$M261</f>
        <v>-</v>
      </c>
      <c r="G258" s="191">
        <f>Calcul!$N261</f>
        <v>0.12433548850785013</v>
      </c>
      <c r="H258" s="183">
        <f>Calcul!$O261</f>
        <v>4.8931957611597614</v>
      </c>
      <c r="I258" s="197" t="str">
        <f>Calcul!AW261</f>
        <v>E</v>
      </c>
      <c r="J258" s="201">
        <f>Calcul!$P261</f>
        <v>0.5792549023520297</v>
      </c>
      <c r="K258" s="183">
        <f>Calcul!$Q261</f>
        <v>49.711056872270873</v>
      </c>
      <c r="L258" s="201">
        <f>IFERROR(Calcul!$Y261,"-")</f>
        <v>0.3125</v>
      </c>
      <c r="M258" s="201">
        <f>IFERROR(Calcul!$Z261,"-")</f>
        <v>0.84652777777777777</v>
      </c>
      <c r="N258" s="183">
        <f>IFERROR(Calcul!$AA261,"-")</f>
        <v>97.796120355455358</v>
      </c>
      <c r="O258" s="183">
        <f>IFERROR(Calcul!$AB261,"&lt; 0°")</f>
        <v>44.606549589819203</v>
      </c>
      <c r="P258" s="304">
        <f>Calcul!$T261</f>
        <v>0.53407980992815929</v>
      </c>
      <c r="Q258" s="181" t="str">
        <f>IFERROR(Calcul!AY261,Q257)</f>
        <v>-</v>
      </c>
      <c r="R258" s="306">
        <f>IFERROR(Calcul!AZ261,"00:00")</f>
        <v>2.1488348306315519E-3</v>
      </c>
      <c r="S258" s="185">
        <f>Calcul!$AG261</f>
        <v>0.2913909601786735</v>
      </c>
      <c r="T258" s="185">
        <f>Calcul!$AH261</f>
        <v>0.86711884452538579</v>
      </c>
      <c r="U258" s="185">
        <f>Calcul!$AM261</f>
        <v>0.26681542441473244</v>
      </c>
      <c r="V258" s="185">
        <f>Calcul!$AN261</f>
        <v>0.8916943802893269</v>
      </c>
      <c r="W258" s="185">
        <f>Calcul!AS261</f>
        <v>0.24107278986526548</v>
      </c>
      <c r="X258" s="185">
        <f>Calcul!AT261</f>
        <v>0.91743701483879392</v>
      </c>
    </row>
    <row r="259" spans="2:24" ht="13" customHeight="1">
      <c r="B259" s="198">
        <f t="shared" si="3"/>
        <v>44450</v>
      </c>
      <c r="C259" s="199" t="str">
        <f>Calcul!AV262</f>
        <v>Samedi</v>
      </c>
      <c r="D259" s="93">
        <f>Calcul!G262</f>
        <v>254</v>
      </c>
      <c r="E259" s="213">
        <f>Calcul!$L262</f>
        <v>-3.3343043147627807</v>
      </c>
      <c r="F259" s="189" t="str">
        <f>Calcul!$M262</f>
        <v>-</v>
      </c>
      <c r="G259" s="191">
        <f>Calcul!$N262</f>
        <v>0.1389293464484492</v>
      </c>
      <c r="H259" s="183">
        <f>Calcul!$O262</f>
        <v>4.5134929235087036</v>
      </c>
      <c r="I259" s="197" t="str">
        <f>Calcul!AW262</f>
        <v>E</v>
      </c>
      <c r="J259" s="201">
        <f>Calcul!$P262</f>
        <v>0.57901167138635301</v>
      </c>
      <c r="K259" s="183">
        <f>Calcul!$Q262</f>
        <v>49.331354034619821</v>
      </c>
      <c r="L259" s="201">
        <f>IFERROR(Calcul!$Y262,"-")</f>
        <v>0.31319444444444444</v>
      </c>
      <c r="M259" s="201">
        <f>IFERROR(Calcul!$Z262,"-")</f>
        <v>0.84513888888888899</v>
      </c>
      <c r="N259" s="183">
        <f>IFERROR(Calcul!$AA262,"-")</f>
        <v>97.254572911838963</v>
      </c>
      <c r="O259" s="183">
        <f>IFERROR(Calcul!$AB262,"&lt; 0°")</f>
        <v>44.638203797407286</v>
      </c>
      <c r="P259" s="304">
        <f>Calcul!$T262</f>
        <v>0.53192736162698251</v>
      </c>
      <c r="Q259" s="181" t="str">
        <f>IFERROR(Calcul!AY262,Q258)</f>
        <v>-</v>
      </c>
      <c r="R259" s="306">
        <f>IFERROR(Calcul!AZ262,"00:00")</f>
        <v>2.1524483011767792E-3</v>
      </c>
      <c r="S259" s="185">
        <f>Calcul!$AG262</f>
        <v>0.29225976134844739</v>
      </c>
      <c r="T259" s="185">
        <f>Calcul!$AH262</f>
        <v>0.86576358142425847</v>
      </c>
      <c r="U259" s="185">
        <f>Calcul!$AM262</f>
        <v>0.2677547057768081</v>
      </c>
      <c r="V259" s="185">
        <f>Calcul!$AN262</f>
        <v>0.89026863699589798</v>
      </c>
      <c r="W259" s="185">
        <f>Calcul!AS262</f>
        <v>0.24212783295680029</v>
      </c>
      <c r="X259" s="185">
        <f>Calcul!AT262</f>
        <v>0.91589550981590573</v>
      </c>
    </row>
    <row r="260" spans="2:24" ht="13" customHeight="1">
      <c r="B260" s="198">
        <f t="shared" si="3"/>
        <v>44451</v>
      </c>
      <c r="C260" s="199" t="str">
        <f>Calcul!AV263</f>
        <v>Dimanche</v>
      </c>
      <c r="D260" s="93">
        <f>Calcul!G263</f>
        <v>255</v>
      </c>
      <c r="E260" s="213">
        <f>Calcul!$L263</f>
        <v>-3.6863979823053472</v>
      </c>
      <c r="F260" s="189" t="str">
        <f>Calcul!$M263</f>
        <v>-</v>
      </c>
      <c r="G260" s="191">
        <f>Calcul!$N263</f>
        <v>0.15359991592938946</v>
      </c>
      <c r="H260" s="183">
        <f>Calcul!$O263</f>
        <v>4.1324887545603524</v>
      </c>
      <c r="I260" s="197" t="str">
        <f>Calcul!AW263</f>
        <v>E</v>
      </c>
      <c r="J260" s="201">
        <f>Calcul!$P263</f>
        <v>0.57876716189500399</v>
      </c>
      <c r="K260" s="183">
        <f>Calcul!$Q263</f>
        <v>48.95034986567147</v>
      </c>
      <c r="L260" s="201">
        <f>IFERROR(Calcul!$Y263,"-")</f>
        <v>0.31388888888888888</v>
      </c>
      <c r="M260" s="201">
        <f>IFERROR(Calcul!$Z263,"-")</f>
        <v>0.84375</v>
      </c>
      <c r="N260" s="183">
        <f>IFERROR(Calcul!$AA263,"-")</f>
        <v>96.711539271386059</v>
      </c>
      <c r="O260" s="183">
        <f>IFERROR(Calcul!$AB263,"&lt; 0°")</f>
        <v>44.66735671998515</v>
      </c>
      <c r="P260" s="304">
        <f>Calcul!$T263</f>
        <v>0.52977155951943422</v>
      </c>
      <c r="Q260" s="181" t="str">
        <f>IFERROR(Calcul!AY263,Q259)</f>
        <v>-</v>
      </c>
      <c r="R260" s="306">
        <f>IFERROR(Calcul!AZ263,"00:00")</f>
        <v>2.155802107548288E-3</v>
      </c>
      <c r="S260" s="185">
        <f>Calcul!$AG263</f>
        <v>0.29312701993514811</v>
      </c>
      <c r="T260" s="185">
        <f>Calcul!$AH263</f>
        <v>0.86440730385485998</v>
      </c>
      <c r="U260" s="185">
        <f>Calcul!$AM263</f>
        <v>0.26868972130108881</v>
      </c>
      <c r="V260" s="185">
        <f>Calcul!$AN263</f>
        <v>0.88884460248891928</v>
      </c>
      <c r="W260" s="185">
        <f>Calcul!AS263</f>
        <v>0.2431746622069175</v>
      </c>
      <c r="X260" s="185">
        <f>Calcul!AT263</f>
        <v>0.91435966158309068</v>
      </c>
    </row>
    <row r="261" spans="2:24" ht="13" customHeight="1">
      <c r="B261" s="198">
        <f t="shared" si="3"/>
        <v>44452</v>
      </c>
      <c r="C261" s="199" t="str">
        <f>Calcul!AV264</f>
        <v>Lundi</v>
      </c>
      <c r="D261" s="93">
        <f>Calcul!G264</f>
        <v>256</v>
      </c>
      <c r="E261" s="213">
        <f>Calcul!$L264</f>
        <v>-4.0400122353203143</v>
      </c>
      <c r="F261" s="189" t="str">
        <f>Calcul!$M264</f>
        <v>-</v>
      </c>
      <c r="G261" s="191">
        <f>Calcul!$N264</f>
        <v>0.16833384313834643</v>
      </c>
      <c r="H261" s="183">
        <f>Calcul!$O264</f>
        <v>3.7502744858252619</v>
      </c>
      <c r="I261" s="197" t="str">
        <f>Calcul!AW264</f>
        <v>E</v>
      </c>
      <c r="J261" s="201">
        <f>Calcul!$P264</f>
        <v>0.57852159644152146</v>
      </c>
      <c r="K261" s="183">
        <f>Calcul!$Q264</f>
        <v>48.568135596936372</v>
      </c>
      <c r="L261" s="201">
        <f>IFERROR(Calcul!$Y264,"-")</f>
        <v>0.31458333333333333</v>
      </c>
      <c r="M261" s="201">
        <f>IFERROR(Calcul!$Z264,"-")</f>
        <v>0.84236111111111101</v>
      </c>
      <c r="N261" s="183">
        <f>IFERROR(Calcul!$AA264,"-")</f>
        <v>96.167126990794941</v>
      </c>
      <c r="O261" s="183">
        <f>IFERROR(Calcul!$AB264,"&lt; 0°")</f>
        <v>44.693986108050332</v>
      </c>
      <c r="P261" s="304">
        <f>Calcul!$T264</f>
        <v>0.52761265731091689</v>
      </c>
      <c r="Q261" s="181" t="str">
        <f>IFERROR(Calcul!AY264,Q260)</f>
        <v>-</v>
      </c>
      <c r="R261" s="306">
        <f>IFERROR(Calcul!AZ264,"00:00")</f>
        <v>2.1589022085173326E-3</v>
      </c>
      <c r="S261" s="185">
        <f>Calcul!$AG264</f>
        <v>0.29399282802348631</v>
      </c>
      <c r="T261" s="185">
        <f>Calcul!$AH264</f>
        <v>0.86305036485955655</v>
      </c>
      <c r="U261" s="185">
        <f>Calcul!$AM264</f>
        <v>0.26962057857882021</v>
      </c>
      <c r="V261" s="185">
        <f>Calcul!$AN264</f>
        <v>0.88742261430422253</v>
      </c>
      <c r="W261" s="185">
        <f>Calcul!AS264</f>
        <v>0.24421345099330993</v>
      </c>
      <c r="X261" s="185">
        <f>Calcul!AT264</f>
        <v>0.91282974188973276</v>
      </c>
    </row>
    <row r="262" spans="2:24" ht="13" customHeight="1">
      <c r="B262" s="198">
        <f t="shared" si="3"/>
        <v>44453</v>
      </c>
      <c r="C262" s="199" t="str">
        <f>Calcul!AV265</f>
        <v>Mardi</v>
      </c>
      <c r="D262" s="93">
        <f>Calcul!G265</f>
        <v>257</v>
      </c>
      <c r="E262" s="213">
        <f>Calcul!$L265</f>
        <v>-4.3948244954167617</v>
      </c>
      <c r="F262" s="189" t="str">
        <f>Calcul!$M265</f>
        <v>-</v>
      </c>
      <c r="G262" s="191">
        <f>Calcul!$N265</f>
        <v>0.18311768730903175</v>
      </c>
      <c r="H262" s="183">
        <f>Calcul!$O265</f>
        <v>3.3669415707195385</v>
      </c>
      <c r="I262" s="197" t="str">
        <f>Calcul!AW265</f>
        <v>E</v>
      </c>
      <c r="J262" s="201">
        <f>Calcul!$P265</f>
        <v>0.57827519903867663</v>
      </c>
      <c r="K262" s="183">
        <f>Calcul!$Q265</f>
        <v>48.184802681830654</v>
      </c>
      <c r="L262" s="201">
        <f>IFERROR(Calcul!$Y265,"-")</f>
        <v>0.31527777777777777</v>
      </c>
      <c r="M262" s="201">
        <f>IFERROR(Calcul!$Z265,"-")</f>
        <v>0.84097222222222223</v>
      </c>
      <c r="N262" s="183">
        <f>IFERROR(Calcul!$AA265,"-")</f>
        <v>95.621443388285996</v>
      </c>
      <c r="O262" s="183">
        <f>IFERROR(Calcul!$AB265,"&lt; 0°")</f>
        <v>44.718071338051388</v>
      </c>
      <c r="P262" s="304">
        <f>Calcul!$T265</f>
        <v>0.52545090331892041</v>
      </c>
      <c r="Q262" s="181" t="str">
        <f>IFERROR(Calcul!AY265,Q261)</f>
        <v>-</v>
      </c>
      <c r="R262" s="306">
        <f>IFERROR(Calcul!AZ265,"00:00")</f>
        <v>2.1617539919964734E-3</v>
      </c>
      <c r="S262" s="185">
        <f>Calcul!$AG265</f>
        <v>0.29485728259514005</v>
      </c>
      <c r="T262" s="185">
        <f>Calcul!$AH265</f>
        <v>0.86169311548221328</v>
      </c>
      <c r="U262" s="185">
        <f>Calcul!$AM265</f>
        <v>0.27054739069549216</v>
      </c>
      <c r="V262" s="185">
        <f>Calcul!$AN265</f>
        <v>0.88600300738186111</v>
      </c>
      <c r="W262" s="185">
        <f>Calcul!AS265</f>
        <v>0.24524437698336557</v>
      </c>
      <c r="X262" s="185">
        <f>Calcul!AT265</f>
        <v>0.91130602109398762</v>
      </c>
    </row>
    <row r="263" spans="2:24" ht="13" customHeight="1">
      <c r="B263" s="198">
        <f t="shared" si="3"/>
        <v>44454</v>
      </c>
      <c r="C263" s="199" t="str">
        <f>Calcul!AV266</f>
        <v>Mercredi</v>
      </c>
      <c r="D263" s="93">
        <f>Calcul!G266</f>
        <v>258</v>
      </c>
      <c r="E263" s="213">
        <f>Calcul!$L266</f>
        <v>-4.7505102626428055</v>
      </c>
      <c r="F263" s="189" t="str">
        <f>Calcul!$M266</f>
        <v>-</v>
      </c>
      <c r="G263" s="191">
        <f>Calcul!$N266</f>
        <v>0.19793792761011689</v>
      </c>
      <c r="H263" s="183">
        <f>Calcul!$O266</f>
        <v>2.9825816981066686</v>
      </c>
      <c r="I263" s="197" t="str">
        <f>Calcul!AW266</f>
        <v>E</v>
      </c>
      <c r="J263" s="201">
        <f>Calcul!$P266</f>
        <v>0.57802819503365854</v>
      </c>
      <c r="K263" s="183">
        <f>Calcul!$Q266</f>
        <v>47.800442809217785</v>
      </c>
      <c r="L263" s="201">
        <f>IFERROR(Calcul!$Y266,"-")</f>
        <v>0.31666666666666665</v>
      </c>
      <c r="M263" s="201">
        <f>IFERROR(Calcul!$Z266,"-")</f>
        <v>0.83958333333333324</v>
      </c>
      <c r="N263" s="183">
        <f>IFERROR(Calcul!$AA266,"-")</f>
        <v>95.07459560412407</v>
      </c>
      <c r="O263" s="183">
        <f>IFERROR(Calcul!$AB266,"&lt; 0°")</f>
        <v>44.739593397813771</v>
      </c>
      <c r="P263" s="304">
        <f>Calcul!$T266</f>
        <v>0.52328654104741001</v>
      </c>
      <c r="Q263" s="181" t="str">
        <f>IFERROR(Calcul!AY266,Q262)</f>
        <v>-</v>
      </c>
      <c r="R263" s="306">
        <f>IFERROR(Calcul!AZ266,"00:00")</f>
        <v>2.1643622715104005E-3</v>
      </c>
      <c r="S263" s="185">
        <f>Calcul!$AG266</f>
        <v>0.29572048509430232</v>
      </c>
      <c r="T263" s="185">
        <f>Calcul!$AH266</f>
        <v>0.86033590497301482</v>
      </c>
      <c r="U263" s="185">
        <f>Calcul!$AM266</f>
        <v>0.2714702757489364</v>
      </c>
      <c r="V263" s="185">
        <f>Calcul!$AN266</f>
        <v>0.88458611431838075</v>
      </c>
      <c r="W263" s="185">
        <f>Calcul!AS266</f>
        <v>0.24626762166282234</v>
      </c>
      <c r="X263" s="185">
        <f>Calcul!AT266</f>
        <v>0.90978876840449485</v>
      </c>
    </row>
    <row r="264" spans="2:24" ht="13" customHeight="1">
      <c r="B264" s="198">
        <f t="shared" ref="B264:B327" si="4">B263+1</f>
        <v>44455</v>
      </c>
      <c r="C264" s="199" t="str">
        <f>Calcul!AV267</f>
        <v>Jeudi</v>
      </c>
      <c r="D264" s="93">
        <f>Calcul!G267</f>
        <v>259</v>
      </c>
      <c r="E264" s="213">
        <f>Calcul!$L267</f>
        <v>-5.1067432747271333</v>
      </c>
      <c r="F264" s="189" t="str">
        <f>Calcul!$M267</f>
        <v>-</v>
      </c>
      <c r="G264" s="191">
        <f>Calcul!$N267</f>
        <v>0.21278096978029723</v>
      </c>
      <c r="H264" s="183">
        <f>Calcul!$O267</f>
        <v>2.5972868062972418</v>
      </c>
      <c r="I264" s="197" t="str">
        <f>Calcul!AW267</f>
        <v>E</v>
      </c>
      <c r="J264" s="201">
        <f>Calcul!$P267</f>
        <v>0.5777808109974889</v>
      </c>
      <c r="K264" s="183">
        <f>Calcul!$Q267</f>
        <v>47.415147917408355</v>
      </c>
      <c r="L264" s="201">
        <f>IFERROR(Calcul!$Y267,"-")</f>
        <v>0.31736111111111115</v>
      </c>
      <c r="M264" s="201">
        <f>IFERROR(Calcul!$Z267,"-")</f>
        <v>0.83819444444444446</v>
      </c>
      <c r="N264" s="183">
        <f>IFERROR(Calcul!$AA267,"-")</f>
        <v>94.52669066168734</v>
      </c>
      <c r="O264" s="183">
        <f>IFERROR(Calcul!$AB267,"&lt; 0°")</f>
        <v>44.758534874199285</v>
      </c>
      <c r="P264" s="304">
        <f>Calcul!$T267</f>
        <v>0.52111980976459094</v>
      </c>
      <c r="Q264" s="181" t="str">
        <f>IFERROR(Calcul!AY267,Q263)</f>
        <v>-</v>
      </c>
      <c r="R264" s="306">
        <f>IFERROR(Calcul!AZ267,"00:00")</f>
        <v>2.1667312828190788E-3</v>
      </c>
      <c r="S264" s="185">
        <f>Calcul!$AG267</f>
        <v>0.29658254099917586</v>
      </c>
      <c r="T264" s="185">
        <f>Calcul!$AH267</f>
        <v>0.85897908099580189</v>
      </c>
      <c r="U264" s="185">
        <f>Calcul!$AM267</f>
        <v>0.27238935637890221</v>
      </c>
      <c r="V264" s="185">
        <f>Calcul!$AN267</f>
        <v>0.88317226561607554</v>
      </c>
      <c r="W264" s="185">
        <f>Calcul!AS267</f>
        <v>0.2472833698806666</v>
      </c>
      <c r="X264" s="185">
        <f>Calcul!AT267</f>
        <v>0.90827825211431124</v>
      </c>
    </row>
    <row r="265" spans="2:24" ht="13" customHeight="1">
      <c r="B265" s="198">
        <f t="shared" si="4"/>
        <v>44456</v>
      </c>
      <c r="C265" s="199" t="str">
        <f>Calcul!AV268</f>
        <v>Vendredi</v>
      </c>
      <c r="D265" s="93">
        <f>Calcul!G268</f>
        <v>260</v>
      </c>
      <c r="E265" s="213">
        <f>Calcul!$L268</f>
        <v>-5.4631956608476857</v>
      </c>
      <c r="F265" s="189" t="str">
        <f>Calcul!$M268</f>
        <v>-</v>
      </c>
      <c r="G265" s="191">
        <f>Calcul!$N268</f>
        <v>0.22763315253532024</v>
      </c>
      <c r="H265" s="183">
        <f>Calcul!$O268</f>
        <v>2.2111490974500576</v>
      </c>
      <c r="I265" s="197" t="str">
        <f>Calcul!AW268</f>
        <v>E</v>
      </c>
      <c r="J265" s="201">
        <f>Calcul!$P268</f>
        <v>0.57753327461823856</v>
      </c>
      <c r="K265" s="183">
        <f>Calcul!$Q268</f>
        <v>47.029010208561175</v>
      </c>
      <c r="L265" s="201">
        <f>IFERROR(Calcul!$Y268,"-")</f>
        <v>0.31805555555555554</v>
      </c>
      <c r="M265" s="201">
        <f>IFERROR(Calcul!$Z268,"-")</f>
        <v>0.83680555555555547</v>
      </c>
      <c r="N265" s="183">
        <f>IFERROR(Calcul!$AA268,"-")</f>
        <v>93.97783552903212</v>
      </c>
      <c r="O265" s="183">
        <f>IFERROR(Calcul!$AB268,"&lt; 0°")</f>
        <v>44.774879943080002</v>
      </c>
      <c r="P265" s="304">
        <f>Calcul!$T268</f>
        <v>0.51895094508394646</v>
      </c>
      <c r="Q265" s="181" t="str">
        <f>IFERROR(Calcul!AY268,Q264)</f>
        <v>-</v>
      </c>
      <c r="R265" s="306">
        <f>IFERROR(Calcul!AZ268,"00:00")</f>
        <v>2.1688646806444778E-3</v>
      </c>
      <c r="S265" s="185">
        <f>Calcul!$AG268</f>
        <v>0.29744355939899092</v>
      </c>
      <c r="T265" s="185">
        <f>Calcul!$AH268</f>
        <v>0.85762298983748619</v>
      </c>
      <c r="U265" s="185">
        <f>Calcul!$AM268</f>
        <v>0.27330475930744563</v>
      </c>
      <c r="V265" s="185">
        <f>Calcul!$AN268</f>
        <v>0.88176178992903143</v>
      </c>
      <c r="W265" s="185">
        <f>Calcul!AS268</f>
        <v>0.24829180940916232</v>
      </c>
      <c r="X265" s="185">
        <f>Calcul!AT268</f>
        <v>0.9067747398273146</v>
      </c>
    </row>
    <row r="266" spans="2:24" ht="13" customHeight="1">
      <c r="B266" s="198">
        <f t="shared" si="4"/>
        <v>44457</v>
      </c>
      <c r="C266" s="199" t="str">
        <f>Calcul!AV269</f>
        <v>Samedi</v>
      </c>
      <c r="D266" s="93">
        <f>Calcul!G269</f>
        <v>261</v>
      </c>
      <c r="E266" s="213">
        <f>Calcul!$L269</f>
        <v>-5.8195380906052598</v>
      </c>
      <c r="F266" s="189" t="str">
        <f>Calcul!$M269</f>
        <v>-</v>
      </c>
      <c r="G266" s="191">
        <f>Calcul!$N269</f>
        <v>0.24248075377521916</v>
      </c>
      <c r="H266" s="183">
        <f>Calcul!$O269</f>
        <v>1.8242610523146598</v>
      </c>
      <c r="I266" s="197" t="str">
        <f>Calcul!AW269</f>
        <v>E</v>
      </c>
      <c r="J266" s="201">
        <f>Calcul!$P269</f>
        <v>0.57728581459757355</v>
      </c>
      <c r="K266" s="183">
        <f>Calcul!$Q269</f>
        <v>46.642122163425775</v>
      </c>
      <c r="L266" s="201">
        <f>IFERROR(Calcul!$Y269,"-")</f>
        <v>0.31875000000000003</v>
      </c>
      <c r="M266" s="201">
        <f>IFERROR(Calcul!$Z269,"-")</f>
        <v>0.8354166666666667</v>
      </c>
      <c r="N266" s="183">
        <f>IFERROR(Calcul!$AA269,"-")</f>
        <v>93.428137180901842</v>
      </c>
      <c r="O266" s="183">
        <f>IFERROR(Calcul!$AB269,"&lt; 0°")</f>
        <v>44.788614361700624</v>
      </c>
      <c r="P266" s="304">
        <f>Calcul!$T269</f>
        <v>0.51678017954848221</v>
      </c>
      <c r="Q266" s="181" t="str">
        <f>IFERROR(Calcul!AY269,Q265)</f>
        <v>-</v>
      </c>
      <c r="R266" s="306">
        <f>IFERROR(Calcul!AZ269,"00:00")</f>
        <v>2.1707655354642474E-3</v>
      </c>
      <c r="S266" s="185">
        <f>Calcul!$AG269</f>
        <v>0.29830365257607422</v>
      </c>
      <c r="T266" s="185">
        <f>Calcul!$AH269</f>
        <v>0.85626797661907272</v>
      </c>
      <c r="U266" s="185">
        <f>Calcul!$AM269</f>
        <v>0.27421661488943228</v>
      </c>
      <c r="V266" s="185">
        <f>Calcul!$AN269</f>
        <v>0.88035501430571472</v>
      </c>
      <c r="W266" s="185">
        <f>Calcul!AS269</f>
        <v>0.24929313051790114</v>
      </c>
      <c r="X266" s="185">
        <f>Calcul!AT269</f>
        <v>0.90527849867724586</v>
      </c>
    </row>
    <row r="267" spans="2:24" ht="13" customHeight="1">
      <c r="B267" s="198">
        <f t="shared" si="4"/>
        <v>44458</v>
      </c>
      <c r="C267" s="199" t="str">
        <f>Calcul!AV270</f>
        <v>Dimanche</v>
      </c>
      <c r="D267" s="93">
        <f>Calcul!G270</f>
        <v>262</v>
      </c>
      <c r="E267" s="213">
        <f>Calcul!$L270</f>
        <v>-6.1754399189308664</v>
      </c>
      <c r="F267" s="189" t="str">
        <f>Calcul!$M270</f>
        <v>-</v>
      </c>
      <c r="G267" s="191">
        <f>Calcul!$N270</f>
        <v>0.25730999662211945</v>
      </c>
      <c r="H267" s="183">
        <f>Calcul!$O270</f>
        <v>1.4367154452559332</v>
      </c>
      <c r="I267" s="197" t="str">
        <f>Calcul!AW270</f>
        <v>E</v>
      </c>
      <c r="J267" s="201">
        <f>Calcul!$P270</f>
        <v>0.5770386605501252</v>
      </c>
      <c r="K267" s="183">
        <f>Calcul!$Q270</f>
        <v>46.254576556367049</v>
      </c>
      <c r="L267" s="201">
        <f>IFERROR(Calcul!$Y270,"-")</f>
        <v>0.31944444444444448</v>
      </c>
      <c r="M267" s="201">
        <f>IFERROR(Calcul!$Z270,"-")</f>
        <v>0.8340277777777777</v>
      </c>
      <c r="N267" s="183">
        <f>IFERROR(Calcul!$AA270,"-")</f>
        <v>92.877702661132545</v>
      </c>
      <c r="O267" s="183">
        <f>IFERROR(Calcul!$AB270,"&lt; 0°")</f>
        <v>44.799725463496586</v>
      </c>
      <c r="P267" s="304">
        <f>Calcul!$T270</f>
        <v>0.51460774321813874</v>
      </c>
      <c r="Q267" s="181" t="str">
        <f>IFERROR(Calcul!AY270,Q266)</f>
        <v>-</v>
      </c>
      <c r="R267" s="306">
        <f>IFERROR(Calcul!AZ270,"00:00")</f>
        <v>2.1724363303434746E-3</v>
      </c>
      <c r="S267" s="185">
        <f>Calcul!$AG270</f>
        <v>0.29916293559244073</v>
      </c>
      <c r="T267" s="185">
        <f>Calcul!$AH270</f>
        <v>0.85491438550780963</v>
      </c>
      <c r="U267" s="185">
        <f>Calcul!$AM270</f>
        <v>0.27512505667240844</v>
      </c>
      <c r="V267" s="185">
        <f>Calcul!$AN270</f>
        <v>0.87895226442784191</v>
      </c>
      <c r="W267" s="185">
        <f>Calcul!AS270</f>
        <v>0.25028752556076383</v>
      </c>
      <c r="X267" s="185">
        <f>Calcul!AT270</f>
        <v>0.90378979553948657</v>
      </c>
    </row>
    <row r="268" spans="2:24" ht="13" customHeight="1">
      <c r="B268" s="198">
        <f t="shared" si="4"/>
        <v>44459</v>
      </c>
      <c r="C268" s="199" t="str">
        <f>Calcul!AV271</f>
        <v>Lundi</v>
      </c>
      <c r="D268" s="93">
        <f>Calcul!G271</f>
        <v>263</v>
      </c>
      <c r="E268" s="213">
        <f>Calcul!$L271</f>
        <v>-6.530569327702799</v>
      </c>
      <c r="F268" s="189" t="str">
        <f>Calcul!$M271</f>
        <v>-</v>
      </c>
      <c r="G268" s="191">
        <f>Calcul!$N271</f>
        <v>0.27210705532094998</v>
      </c>
      <c r="H268" s="183">
        <f>Calcul!$O271</f>
        <v>1.0486053595012159</v>
      </c>
      <c r="I268" s="197" t="str">
        <f>Calcul!AW271</f>
        <v>E</v>
      </c>
      <c r="J268" s="201">
        <f>Calcul!$P271</f>
        <v>0.57679204290514463</v>
      </c>
      <c r="K268" s="183">
        <f>Calcul!$Q271</f>
        <v>45.86646647061233</v>
      </c>
      <c r="L268" s="201">
        <f>IFERROR(Calcul!$Y271,"-")</f>
        <v>0.32083333333333336</v>
      </c>
      <c r="M268" s="201">
        <f>IFERROR(Calcul!$Z271,"-")</f>
        <v>0.83333333333333337</v>
      </c>
      <c r="N268" s="183">
        <f>IFERROR(Calcul!$AA271,"-")</f>
        <v>92.326639145409715</v>
      </c>
      <c r="O268" s="183">
        <f>IFERROR(Calcul!$AB271,"&lt; 0°")</f>
        <v>44.808202155428631</v>
      </c>
      <c r="P268" s="304">
        <f>Calcul!$T271</f>
        <v>0.51243386426037008</v>
      </c>
      <c r="Q268" s="181" t="str">
        <f>IFERROR(Calcul!AY271,Q267)</f>
        <v>-</v>
      </c>
      <c r="R268" s="306">
        <f>IFERROR(Calcul!AZ271,"00:00")</f>
        <v>2.1738789577686601E-3</v>
      </c>
      <c r="S268" s="185">
        <f>Calcul!$AG271</f>
        <v>0.30002152588033609</v>
      </c>
      <c r="T268" s="185">
        <f>Calcul!$AH271</f>
        <v>0.85356255992995322</v>
      </c>
      <c r="U268" s="185">
        <f>Calcul!$AM271</f>
        <v>0.27603022096506452</v>
      </c>
      <c r="V268" s="185">
        <f>Calcul!$AN271</f>
        <v>0.87755386484522491</v>
      </c>
      <c r="W268" s="185">
        <f>Calcul!AS271</f>
        <v>0.25127518857468556</v>
      </c>
      <c r="X268" s="185">
        <f>Calcul!AT271</f>
        <v>0.90230889723560381</v>
      </c>
    </row>
    <row r="269" spans="2:24" ht="13" customHeight="1">
      <c r="B269" s="198">
        <f t="shared" si="4"/>
        <v>44460</v>
      </c>
      <c r="C269" s="199" t="str">
        <f>Calcul!AV272</f>
        <v>Mardi</v>
      </c>
      <c r="D269" s="93">
        <f>Calcul!G272</f>
        <v>264</v>
      </c>
      <c r="E269" s="213">
        <f>Calcul!$L272</f>
        <v>-6.8845934648928377</v>
      </c>
      <c r="F269" s="189" t="str">
        <f>Calcul!$M272</f>
        <v>-</v>
      </c>
      <c r="G269" s="191">
        <f>Calcul!$N272</f>
        <v>0.28685806103720157</v>
      </c>
      <c r="H269" s="183">
        <f>Calcul!$O272</f>
        <v>0.66002420254976091</v>
      </c>
      <c r="I269" s="197" t="str">
        <f>Calcul!AW272</f>
        <v>E</v>
      </c>
      <c r="J269" s="201">
        <f>Calcul!$P272</f>
        <v>0.57654619280987385</v>
      </c>
      <c r="K269" s="183">
        <f>Calcul!$Q272</f>
        <v>45.477885313660877</v>
      </c>
      <c r="L269" s="201">
        <f>IFERROR(Calcul!$Y272,"-")</f>
        <v>0.3215277777777778</v>
      </c>
      <c r="M269" s="201">
        <f>IFERROR(Calcul!$Z272,"-")</f>
        <v>0.83194444444444438</v>
      </c>
      <c r="N269" s="183">
        <f>IFERROR(Calcul!$AA272,"-")</f>
        <v>91.775054004332617</v>
      </c>
      <c r="O269" s="183">
        <f>IFERROR(Calcul!$AB272,"&lt; 0°")</f>
        <v>44.814034917888328</v>
      </c>
      <c r="P269" s="304">
        <f>Calcul!$T272</f>
        <v>0.51025876954390903</v>
      </c>
      <c r="Q269" s="181" t="str">
        <f>IFERROR(Calcul!AY272,Q268)</f>
        <v>-</v>
      </c>
      <c r="R269" s="306">
        <f>IFERROR(Calcul!AZ272,"00:00")</f>
        <v>2.1750947164610457E-3</v>
      </c>
      <c r="S269" s="185">
        <f>Calcul!$AG272</f>
        <v>0.30087954283611434</v>
      </c>
      <c r="T269" s="185">
        <f>Calcul!$AH272</f>
        <v>0.8522128427836333</v>
      </c>
      <c r="U269" s="185">
        <f>Calcul!$AM272</f>
        <v>0.27693224641348291</v>
      </c>
      <c r="V269" s="185">
        <f>Calcul!$AN272</f>
        <v>0.87616013920626479</v>
      </c>
      <c r="W269" s="185">
        <f>Calcul!AS272</f>
        <v>0.25225631488911987</v>
      </c>
      <c r="X269" s="185">
        <f>Calcul!AT272</f>
        <v>0.90083607073062766</v>
      </c>
    </row>
    <row r="270" spans="2:24" ht="13" customHeight="1">
      <c r="B270" s="198">
        <f t="shared" si="4"/>
        <v>44461</v>
      </c>
      <c r="C270" s="199" t="str">
        <f>Calcul!AV273</f>
        <v>Mercredi</v>
      </c>
      <c r="D270" s="93">
        <f>Calcul!G273</f>
        <v>265</v>
      </c>
      <c r="E270" s="213">
        <f>Calcul!$L273</f>
        <v>-7.2371785821006531</v>
      </c>
      <c r="F270" s="189" t="str">
        <f>Calcul!$M273</f>
        <v>-</v>
      </c>
      <c r="G270" s="191">
        <f>Calcul!$N273</f>
        <v>0.30154910758752723</v>
      </c>
      <c r="H270" s="183">
        <f>Calcul!$O273</f>
        <v>0.27106572168229626</v>
      </c>
      <c r="I270" s="197" t="str">
        <f>Calcul!AW273</f>
        <v>E</v>
      </c>
      <c r="J270" s="201">
        <f>Calcul!$P273</f>
        <v>0.57630134203403505</v>
      </c>
      <c r="K270" s="183">
        <f>Calcul!$Q273</f>
        <v>45.088926832793412</v>
      </c>
      <c r="L270" s="201">
        <f>IFERROR(Calcul!$Y273,"-")</f>
        <v>0.32222222222222224</v>
      </c>
      <c r="M270" s="201">
        <f>IFERROR(Calcul!$Z273,"-")</f>
        <v>0.8305555555555556</v>
      </c>
      <c r="N270" s="183">
        <f>IFERROR(Calcul!$AA273,"-")</f>
        <v>91.223054866742032</v>
      </c>
      <c r="O270" s="183">
        <f>IFERROR(Calcul!$AB273,"&lt; 0°")</f>
        <v>44.817215807222517</v>
      </c>
      <c r="P270" s="304">
        <f>Calcul!$T273</f>
        <v>0.50808268523574696</v>
      </c>
      <c r="Q270" s="181" t="str">
        <f>IFERROR(Calcul!AY273,Q269)</f>
        <v>-</v>
      </c>
      <c r="R270" s="306">
        <f>IFERROR(Calcul!AZ273,"00:00")</f>
        <v>2.176084308162074E-3</v>
      </c>
      <c r="S270" s="185">
        <f>Calcul!$AG273</f>
        <v>0.30173710741680804</v>
      </c>
      <c r="T270" s="185">
        <f>Calcul!$AH273</f>
        <v>0.85086557665126217</v>
      </c>
      <c r="U270" s="185">
        <f>Calcul!$AM273</f>
        <v>0.2778312735843454</v>
      </c>
      <c r="V270" s="185">
        <f>Calcul!$AN273</f>
        <v>0.87477141048372475</v>
      </c>
      <c r="W270" s="185">
        <f>Calcul!AS273</f>
        <v>0.25323110074510963</v>
      </c>
      <c r="X270" s="185">
        <f>Calcul!AT273</f>
        <v>0.89937158332296052</v>
      </c>
    </row>
    <row r="271" spans="2:24" ht="13" customHeight="1">
      <c r="B271" s="198">
        <f t="shared" si="4"/>
        <v>44462</v>
      </c>
      <c r="C271" s="199" t="str">
        <f>Calcul!AV274</f>
        <v>Jeudi</v>
      </c>
      <c r="D271" s="93">
        <f>Calcul!G274</f>
        <v>266</v>
      </c>
      <c r="E271" s="213">
        <f>Calcul!$L274</f>
        <v>-7.5879901713665232</v>
      </c>
      <c r="F271" s="189" t="str">
        <f>Calcul!$M274</f>
        <v>-</v>
      </c>
      <c r="G271" s="191">
        <f>Calcul!$N274</f>
        <v>0.3161662571402718</v>
      </c>
      <c r="H271" s="183">
        <f>Calcul!$O274</f>
        <v>-0.11817598048930152</v>
      </c>
      <c r="I271" s="197" t="str">
        <f>Calcul!AW274</f>
        <v>E</v>
      </c>
      <c r="J271" s="201">
        <f>Calcul!$P274</f>
        <v>0.5760577228748226</v>
      </c>
      <c r="K271" s="183">
        <f>Calcul!$Q274</f>
        <v>44.699685130621809</v>
      </c>
      <c r="L271" s="201">
        <f>IFERROR(Calcul!$Y274,"-")</f>
        <v>0.32291666666666669</v>
      </c>
      <c r="M271" s="201">
        <f>IFERROR(Calcul!$Z274,"-")</f>
        <v>0.82916666666666661</v>
      </c>
      <c r="N271" s="183">
        <f>IFERROR(Calcul!$AA274,"-")</f>
        <v>90.670749683271282</v>
      </c>
      <c r="O271" s="183">
        <f>IFERROR(Calcul!$AB274,"&lt; 0°")</f>
        <v>44.817738460918548</v>
      </c>
      <c r="P271" s="304">
        <f>Calcul!$T274</f>
        <v>0.50590583740139106</v>
      </c>
      <c r="Q271" s="181" t="str">
        <f>IFERROR(Calcul!AY274,Q270)</f>
        <v>-</v>
      </c>
      <c r="R271" s="306">
        <f>IFERROR(Calcul!AZ274,"00:00")</f>
        <v>2.1768478343558995E-3</v>
      </c>
      <c r="S271" s="185">
        <f>Calcul!$AG274</f>
        <v>0.30259434173871003</v>
      </c>
      <c r="T271" s="185">
        <f>Calcul!$AH274</f>
        <v>0.84952110401093528</v>
      </c>
      <c r="U271" s="185">
        <f>Calcul!$AM274</f>
        <v>0.27872744455425075</v>
      </c>
      <c r="V271" s="185">
        <f>Calcul!$AN274</f>
        <v>0.87338800119539461</v>
      </c>
      <c r="W271" s="185">
        <f>Calcul!AS274</f>
        <v>0.25419974292287367</v>
      </c>
      <c r="X271" s="185">
        <f>Calcul!AT274</f>
        <v>0.89791570282677169</v>
      </c>
    </row>
    <row r="272" spans="2:24" ht="13" customHeight="1">
      <c r="B272" s="198">
        <f t="shared" si="4"/>
        <v>44463</v>
      </c>
      <c r="C272" s="199" t="str">
        <f>Calcul!AV275</f>
        <v>Vendredi</v>
      </c>
      <c r="D272" s="93">
        <f>Calcul!G275</f>
        <v>267</v>
      </c>
      <c r="E272" s="213">
        <f>Calcul!$L275</f>
        <v>-7.9366931021844511</v>
      </c>
      <c r="F272" s="189" t="str">
        <f>Calcul!$M275</f>
        <v>-</v>
      </c>
      <c r="G272" s="191">
        <f>Calcul!$N275</f>
        <v>0.33069554592435213</v>
      </c>
      <c r="H272" s="183">
        <f>Calcul!$O275</f>
        <v>-0.50760643049749754</v>
      </c>
      <c r="I272" s="197" t="str">
        <f>Calcul!AW275</f>
        <v>E</v>
      </c>
      <c r="J272" s="201">
        <f>Calcul!$P275</f>
        <v>0.5758155680617546</v>
      </c>
      <c r="K272" s="183">
        <f>Calcul!$Q275</f>
        <v>44.310254680613617</v>
      </c>
      <c r="L272" s="201">
        <f>IFERROR(Calcul!$Y275,"-")</f>
        <v>0.32361111111111113</v>
      </c>
      <c r="M272" s="201">
        <f>IFERROR(Calcul!$Z275,"-")</f>
        <v>0.82777777777777783</v>
      </c>
      <c r="N272" s="183">
        <f>IFERROR(Calcul!$AA275,"-")</f>
        <v>90.118246790074608</v>
      </c>
      <c r="O272" s="183">
        <f>IFERROR(Calcul!$AB275,"&lt; 0°")</f>
        <v>44.815598105485876</v>
      </c>
      <c r="P272" s="304">
        <f>Calcul!$T275</f>
        <v>0.50372845260844046</v>
      </c>
      <c r="Q272" s="181" t="str">
        <f>IFERROR(Calcul!AY275,Q271)</f>
        <v>-</v>
      </c>
      <c r="R272" s="306">
        <f>IFERROR(Calcul!AZ275,"00:00")</f>
        <v>2.1773847929505985E-3</v>
      </c>
      <c r="S272" s="185">
        <f>Calcul!$AG275</f>
        <v>0.30345136867727768</v>
      </c>
      <c r="T272" s="185">
        <f>Calcul!$AH275</f>
        <v>0.84817976744623147</v>
      </c>
      <c r="U272" s="185">
        <f>Calcul!$AM275</f>
        <v>0.27962090250429006</v>
      </c>
      <c r="V272" s="185">
        <f>Calcul!$AN275</f>
        <v>0.87201023361921914</v>
      </c>
      <c r="W272" s="185">
        <f>Calcul!AS275</f>
        <v>0.25516243837684144</v>
      </c>
      <c r="X272" s="185">
        <f>Calcul!AT275</f>
        <v>0.89646869774666793</v>
      </c>
    </row>
    <row r="273" spans="2:24" ht="13" customHeight="1">
      <c r="B273" s="198">
        <f t="shared" si="4"/>
        <v>44464</v>
      </c>
      <c r="C273" s="199" t="str">
        <f>Calcul!AV276</f>
        <v>Samedi</v>
      </c>
      <c r="D273" s="93">
        <f>Calcul!G276</f>
        <v>268</v>
      </c>
      <c r="E273" s="213">
        <f>Calcul!$L276</f>
        <v>-8.2829517596557256</v>
      </c>
      <c r="F273" s="189" t="str">
        <f>Calcul!$M276</f>
        <v>-</v>
      </c>
      <c r="G273" s="191">
        <f>Calcul!$N276</f>
        <v>0.34512298998565522</v>
      </c>
      <c r="H273" s="183">
        <f>Calcul!$O276</f>
        <v>-0.8971307685800527</v>
      </c>
      <c r="I273" s="197" t="str">
        <f>Calcul!AW276</f>
        <v>E</v>
      </c>
      <c r="J273" s="201">
        <f>Calcul!$P276</f>
        <v>0.57557511066073297</v>
      </c>
      <c r="K273" s="183">
        <f>Calcul!$Q276</f>
        <v>43.920730342531058</v>
      </c>
      <c r="L273" s="201">
        <f>IFERROR(Calcul!$Y276,"-")</f>
        <v>0.32500000000000001</v>
      </c>
      <c r="M273" s="201">
        <f>IFERROR(Calcul!$Z276,"-")</f>
        <v>0.82638888888888884</v>
      </c>
      <c r="N273" s="183">
        <f>IFERROR(Calcul!$AA276,"-")</f>
        <v>89.565654972695171</v>
      </c>
      <c r="O273" s="183">
        <f>IFERROR(Calcul!$AB276,"&lt; 0°")</f>
        <v>44.810791567063291</v>
      </c>
      <c r="P273" s="304">
        <f>Calcul!$T276</f>
        <v>0.50155075853356146</v>
      </c>
      <c r="Q273" s="181" t="str">
        <f>IFERROR(Calcul!AY276,Q272)</f>
        <v>-</v>
      </c>
      <c r="R273" s="306">
        <f>IFERROR(Calcul!AZ276,"00:00")</f>
        <v>2.1776940748789997E-3</v>
      </c>
      <c r="S273" s="185">
        <f>Calcul!$AG276</f>
        <v>0.30430831146764104</v>
      </c>
      <c r="T273" s="185">
        <f>Calcul!$AH276</f>
        <v>0.84684190985382479</v>
      </c>
      <c r="U273" s="185">
        <f>Calcul!$AM276</f>
        <v>0.28051179131901194</v>
      </c>
      <c r="V273" s="185">
        <f>Calcul!$AN276</f>
        <v>0.87063843000245378</v>
      </c>
      <c r="W273" s="185">
        <f>Calcul!AS276</f>
        <v>0.25611938387707234</v>
      </c>
      <c r="X273" s="185">
        <f>Calcul!AT276</f>
        <v>0.89503083744439349</v>
      </c>
    </row>
    <row r="274" spans="2:24" ht="13" customHeight="1">
      <c r="B274" s="198">
        <f t="shared" si="4"/>
        <v>44465</v>
      </c>
      <c r="C274" s="199" t="str">
        <f>Calcul!AV277</f>
        <v>Dimanche</v>
      </c>
      <c r="D274" s="93">
        <f>Calcul!G277</f>
        <v>269</v>
      </c>
      <c r="E274" s="213">
        <f>Calcul!$L277</f>
        <v>-8.6264301847452725</v>
      </c>
      <c r="F274" s="189" t="str">
        <f>Calcul!$M277</f>
        <v>-</v>
      </c>
      <c r="G274" s="191">
        <f>Calcul!$N277</f>
        <v>0.35943459103105302</v>
      </c>
      <c r="H274" s="183">
        <f>Calcul!$O277</f>
        <v>-1.2866537333941412</v>
      </c>
      <c r="I274" s="197" t="str">
        <f>Calcul!AW277</f>
        <v>E</v>
      </c>
      <c r="J274" s="201">
        <f>Calcul!$P277</f>
        <v>0.575336583976643</v>
      </c>
      <c r="K274" s="183">
        <f>Calcul!$Q277</f>
        <v>43.531207377716974</v>
      </c>
      <c r="L274" s="201">
        <f>IFERROR(Calcul!$Y277,"-")</f>
        <v>0.32569444444444445</v>
      </c>
      <c r="M274" s="201">
        <f>IFERROR(Calcul!$Z277,"-")</f>
        <v>0.82500000000000007</v>
      </c>
      <c r="N274" s="183">
        <f>IFERROR(Calcul!$AA277,"-")</f>
        <v>89.013083530024062</v>
      </c>
      <c r="O274" s="183">
        <f>IFERROR(Calcul!$AB277,"&lt; 0°")</f>
        <v>44.803317284774579</v>
      </c>
      <c r="P274" s="304">
        <f>Calcul!$T277</f>
        <v>0.49937298457290075</v>
      </c>
      <c r="Q274" s="181" t="str">
        <f>IFERROR(Calcul!AY277,Q273)</f>
        <v>-</v>
      </c>
      <c r="R274" s="306">
        <f>IFERROR(Calcul!AZ277,"00:00")</f>
        <v>2.1777739606607116E-3</v>
      </c>
      <c r="S274" s="185">
        <f>Calcul!$AG277</f>
        <v>0.30516529330500042</v>
      </c>
      <c r="T274" s="185">
        <f>Calcul!$AH277</f>
        <v>0.84550787464828547</v>
      </c>
      <c r="U274" s="185">
        <f>Calcul!$AM277</f>
        <v>0.28140025518892181</v>
      </c>
      <c r="V274" s="185">
        <f>Calcul!$AN277</f>
        <v>0.86927291276436403</v>
      </c>
      <c r="W274" s="185">
        <f>Calcul!AS277</f>
        <v>0.2570707756560287</v>
      </c>
      <c r="X274" s="185">
        <f>Calcul!AT277</f>
        <v>0.89360239229725724</v>
      </c>
    </row>
    <row r="275" spans="2:24" ht="13" customHeight="1">
      <c r="B275" s="198">
        <f t="shared" si="4"/>
        <v>44466</v>
      </c>
      <c r="C275" s="199" t="str">
        <f>Calcul!AV278</f>
        <v>Lundi</v>
      </c>
      <c r="D275" s="93">
        <f>Calcul!G278</f>
        <v>270</v>
      </c>
      <c r="E275" s="213">
        <f>Calcul!$L278</f>
        <v>-8.9667922176095125</v>
      </c>
      <c r="F275" s="189" t="str">
        <f>Calcul!$M278</f>
        <v>-</v>
      </c>
      <c r="G275" s="191">
        <f>Calcul!$N278</f>
        <v>0.37361634240039637</v>
      </c>
      <c r="H275" s="183">
        <f>Calcul!$O278</f>
        <v>-1.6760796469466626</v>
      </c>
      <c r="I275" s="197" t="str">
        <f>Calcul!AW278</f>
        <v>E</v>
      </c>
      <c r="J275" s="201">
        <f>Calcul!$P278</f>
        <v>0.57510022145382056</v>
      </c>
      <c r="K275" s="183">
        <f>Calcul!$Q278</f>
        <v>43.141781464164453</v>
      </c>
      <c r="L275" s="201">
        <f>IFERROR(Calcul!$Y278,"-")</f>
        <v>0.3263888888888889</v>
      </c>
      <c r="M275" s="201">
        <f>IFERROR(Calcul!$Z278,"-")</f>
        <v>0.82361111111111107</v>
      </c>
      <c r="N275" s="183">
        <f>IFERROR(Calcul!$AA278,"-")</f>
        <v>88.460642338309114</v>
      </c>
      <c r="O275" s="183">
        <f>IFERROR(Calcul!$AB278,"&lt; 0°")</f>
        <v>44.793175326848718</v>
      </c>
      <c r="P275" s="304">
        <f>Calcul!$T278</f>
        <v>0.49719536245600099</v>
      </c>
      <c r="Q275" s="181" t="str">
        <f>IFERROR(Calcul!AY278,Q274)</f>
        <v>-</v>
      </c>
      <c r="R275" s="306">
        <f>IFERROR(Calcul!AZ278,"00:00")</f>
        <v>2.1776221168997578E-3</v>
      </c>
      <c r="S275" s="185">
        <f>Calcul!$AG278</f>
        <v>0.30602243694418907</v>
      </c>
      <c r="T275" s="185">
        <f>Calcul!$AH278</f>
        <v>0.84417800596345194</v>
      </c>
      <c r="U275" s="185">
        <f>Calcul!$AM278</f>
        <v>0.28228643821565391</v>
      </c>
      <c r="V275" s="185">
        <f>Calcul!$AN278</f>
        <v>0.86791400469198721</v>
      </c>
      <c r="W275" s="185">
        <f>Calcul!AS278</f>
        <v>0.25801680905968244</v>
      </c>
      <c r="X275" s="185">
        <f>Calcul!AT278</f>
        <v>0.89218363384795862</v>
      </c>
    </row>
    <row r="276" spans="2:24" ht="13" customHeight="1">
      <c r="B276" s="198">
        <f t="shared" si="4"/>
        <v>44467</v>
      </c>
      <c r="C276" s="199" t="str">
        <f>Calcul!AV279</f>
        <v>Mardi</v>
      </c>
      <c r="D276" s="93">
        <f>Calcul!G279</f>
        <v>271</v>
      </c>
      <c r="E276" s="213">
        <f>Calcul!$L279</f>
        <v>-9.3037016449727332</v>
      </c>
      <c r="F276" s="189" t="str">
        <f>Calcul!$M279</f>
        <v>-</v>
      </c>
      <c r="G276" s="191">
        <f>Calcul!$N279</f>
        <v>0.38765423520719722</v>
      </c>
      <c r="H276" s="183">
        <f>Calcul!$O279</f>
        <v>-2.0653123998088581</v>
      </c>
      <c r="I276" s="197" t="str">
        <f>Calcul!AW279</f>
        <v>E</v>
      </c>
      <c r="J276" s="201">
        <f>Calcul!$P279</f>
        <v>0.57486625657370727</v>
      </c>
      <c r="K276" s="183">
        <f>Calcul!$Q279</f>
        <v>42.752548711302254</v>
      </c>
      <c r="L276" s="201">
        <f>IFERROR(Calcul!$Y279,"-")</f>
        <v>0.32708333333333334</v>
      </c>
      <c r="M276" s="201">
        <f>IFERROR(Calcul!$Z279,"-")</f>
        <v>0.8222222222222223</v>
      </c>
      <c r="N276" s="183">
        <f>IFERROR(Calcul!$AA279,"-")</f>
        <v>87.908441915164332</v>
      </c>
      <c r="O276" s="183">
        <f>IFERROR(Calcul!$AB279,"&lt; 0°")</f>
        <v>44.780367409514156</v>
      </c>
      <c r="P276" s="304">
        <f>Calcul!$T279</f>
        <v>0.49501812686324892</v>
      </c>
      <c r="Q276" s="181" t="str">
        <f>IFERROR(Calcul!AY279,Q275)</f>
        <v>-</v>
      </c>
      <c r="R276" s="306">
        <f>IFERROR(Calcul!AZ279,"00:00")</f>
        <v>2.1772355927520692E-3</v>
      </c>
      <c r="S276" s="185">
        <f>Calcul!$AG279</f>
        <v>0.30687986429768488</v>
      </c>
      <c r="T276" s="185">
        <f>Calcul!$AH279</f>
        <v>0.84285264884972955</v>
      </c>
      <c r="U276" s="185">
        <f>Calcul!$AM279</f>
        <v>0.28317048401897638</v>
      </c>
      <c r="V276" s="185">
        <f>Calcul!$AN279</f>
        <v>0.86656202912843805</v>
      </c>
      <c r="W276" s="185">
        <f>Calcul!AS279</f>
        <v>0.25895767820197396</v>
      </c>
      <c r="X276" s="185">
        <f>Calcul!AT279</f>
        <v>0.89077483494544041</v>
      </c>
    </row>
    <row r="277" spans="2:24" ht="13" customHeight="1">
      <c r="B277" s="198">
        <f t="shared" si="4"/>
        <v>44468</v>
      </c>
      <c r="C277" s="199" t="str">
        <f>Calcul!AV280</f>
        <v>Mercredi</v>
      </c>
      <c r="D277" s="93">
        <f>Calcul!G280</f>
        <v>272</v>
      </c>
      <c r="E277" s="213">
        <f>Calcul!$L280</f>
        <v>-9.6368223525262646</v>
      </c>
      <c r="F277" s="189" t="str">
        <f>Calcul!$M280</f>
        <v>-</v>
      </c>
      <c r="G277" s="191">
        <f>Calcul!$N280</f>
        <v>0.40153426468859438</v>
      </c>
      <c r="H277" s="183">
        <f>Calcul!$O280</f>
        <v>-2.4542554366828759</v>
      </c>
      <c r="I277" s="197" t="str">
        <f>Calcul!AW280</f>
        <v>E</v>
      </c>
      <c r="J277" s="201">
        <f>Calcul!$P280</f>
        <v>0.57463492274901729</v>
      </c>
      <c r="K277" s="183">
        <f>Calcul!$Q280</f>
        <v>42.363605674428236</v>
      </c>
      <c r="L277" s="201">
        <f>IFERROR(Calcul!$Y280,"-")</f>
        <v>0.32847222222222222</v>
      </c>
      <c r="M277" s="201">
        <f>IFERROR(Calcul!$Z280,"-")</f>
        <v>0.8208333333333333</v>
      </c>
      <c r="N277" s="183">
        <f>IFERROR(Calcul!$AA280,"-")</f>
        <v>87.356593483530531</v>
      </c>
      <c r="O277" s="183">
        <f>IFERROR(Calcul!$AB280,"&lt; 0°")</f>
        <v>44.764896918669088</v>
      </c>
      <c r="P277" s="304">
        <f>Calcul!$T280</f>
        <v>0.49284151604687149</v>
      </c>
      <c r="Q277" s="181" t="str">
        <f>IFERROR(Calcul!AY280,Q276)</f>
        <v>-</v>
      </c>
      <c r="R277" s="306">
        <f>IFERROR(Calcul!AZ280,"00:00")</f>
        <v>2.1766108163774334E-3</v>
      </c>
      <c r="S277" s="185">
        <f>Calcul!$AG280</f>
        <v>0.30773769603136897</v>
      </c>
      <c r="T277" s="185">
        <f>Calcul!$AH280</f>
        <v>0.84153214946666566</v>
      </c>
      <c r="U277" s="185">
        <f>Calcul!$AM280</f>
        <v>0.2840525353448059</v>
      </c>
      <c r="V277" s="185">
        <f>Calcul!$AN280</f>
        <v>0.86521731015322867</v>
      </c>
      <c r="W277" s="185">
        <f>Calcul!AS280</f>
        <v>0.25989357562166754</v>
      </c>
      <c r="X277" s="185">
        <f>Calcul!AT280</f>
        <v>0.88937626987636698</v>
      </c>
    </row>
    <row r="278" spans="2:24" ht="13" customHeight="1">
      <c r="B278" s="198">
        <f t="shared" si="4"/>
        <v>44469</v>
      </c>
      <c r="C278" s="199" t="str">
        <f>Calcul!AV281</f>
        <v>Jeudi</v>
      </c>
      <c r="D278" s="93">
        <f>Calcul!G281</f>
        <v>273</v>
      </c>
      <c r="E278" s="213">
        <f>Calcul!$L281</f>
        <v>-9.9658184833163652</v>
      </c>
      <c r="F278" s="189" t="str">
        <f>Calcul!$M281</f>
        <v>-</v>
      </c>
      <c r="G278" s="191">
        <f>Calcul!$N281</f>
        <v>0.41524243680484857</v>
      </c>
      <c r="H278" s="183">
        <f>Calcul!$O281</f>
        <v>-2.8428117423882058</v>
      </c>
      <c r="I278" s="197" t="str">
        <f>Calcul!AW281</f>
        <v>E</v>
      </c>
      <c r="J278" s="201">
        <f>Calcul!$P281</f>
        <v>0.57440645321374639</v>
      </c>
      <c r="K278" s="183">
        <f>Calcul!$Q281</f>
        <v>41.975049368722907</v>
      </c>
      <c r="L278" s="201">
        <f>IFERROR(Calcul!$Y281,"-")</f>
        <v>0.32916666666666666</v>
      </c>
      <c r="M278" s="201">
        <f>IFERROR(Calcul!$Z281,"-")</f>
        <v>0.81944444444444453</v>
      </c>
      <c r="N278" s="183">
        <f>IFERROR(Calcul!$AA281,"-")</f>
        <v>86.805209035536393</v>
      </c>
      <c r="O278" s="183">
        <f>IFERROR(Calcul!$AB281,"&lt; 0°")</f>
        <v>44.746768934322844</v>
      </c>
      <c r="P278" s="304">
        <f>Calcul!$T281</f>
        <v>0.49066577245548104</v>
      </c>
      <c r="Q278" s="181" t="str">
        <f>IFERROR(Calcul!AY281,Q277)</f>
        <v>-</v>
      </c>
      <c r="R278" s="306">
        <f>IFERROR(Calcul!AZ281,"00:00")</f>
        <v>2.1757435913904444E-3</v>
      </c>
      <c r="S278" s="185">
        <f>Calcul!$AG281</f>
        <v>0.30859605115734035</v>
      </c>
      <c r="T278" s="185">
        <f>Calcul!$AH281</f>
        <v>0.84021685527015244</v>
      </c>
      <c r="U278" s="185">
        <f>Calcul!$AM281</f>
        <v>0.28493273367342731</v>
      </c>
      <c r="V278" s="185">
        <f>Calcul!$AN281</f>
        <v>0.86388017275406537</v>
      </c>
      <c r="W278" s="185">
        <f>Calcul!AS281</f>
        <v>0.26082469194068308</v>
      </c>
      <c r="X278" s="185">
        <f>Calcul!AT281</f>
        <v>0.88798821448680976</v>
      </c>
    </row>
    <row r="279" spans="2:24" ht="13" customHeight="1">
      <c r="B279" s="198">
        <f t="shared" si="4"/>
        <v>44470</v>
      </c>
      <c r="C279" s="199" t="str">
        <f>Calcul!AV282</f>
        <v>Vendredi</v>
      </c>
      <c r="D279" s="93">
        <f>Calcul!G282</f>
        <v>274</v>
      </c>
      <c r="E279" s="213">
        <f>Calcul!$L282</f>
        <v>-10.290354603075237</v>
      </c>
      <c r="F279" s="189" t="str">
        <f>Calcul!$M282</f>
        <v>-</v>
      </c>
      <c r="G279" s="191">
        <f>Calcul!$N282</f>
        <v>0.42876477512813488</v>
      </c>
      <c r="H279" s="183">
        <f>Calcul!$O282</f>
        <v>-3.2308838283405987</v>
      </c>
      <c r="I279" s="197" t="str">
        <f>Calcul!AW282</f>
        <v>E</v>
      </c>
      <c r="J279" s="201">
        <f>Calcul!$P282</f>
        <v>0.57418108090835829</v>
      </c>
      <c r="K279" s="183">
        <f>Calcul!$Q282</f>
        <v>41.586977282770512</v>
      </c>
      <c r="L279" s="201">
        <f>IFERROR(Calcul!$Y282,"-")</f>
        <v>0.3298611111111111</v>
      </c>
      <c r="M279" s="201">
        <f>IFERROR(Calcul!$Z282,"-")</f>
        <v>0.81874999999999998</v>
      </c>
      <c r="N279" s="183">
        <f>IFERROR(Calcul!$AA282,"-")</f>
        <v>86.254401396200677</v>
      </c>
      <c r="O279" s="183">
        <f>IFERROR(Calcul!$AB282,"&lt; 0°")</f>
        <v>44.725990257795033</v>
      </c>
      <c r="P279" s="304">
        <f>Calcul!$T282</f>
        <v>0.48849114336211691</v>
      </c>
      <c r="Q279" s="181" t="str">
        <f>IFERROR(Calcul!AY282,Q278)</f>
        <v>-</v>
      </c>
      <c r="R279" s="306">
        <f>IFERROR(Calcul!AZ282,"00:00")</f>
        <v>2.1746290933641332E-3</v>
      </c>
      <c r="S279" s="185">
        <f>Calcul!$AG282</f>
        <v>0.30945504662313589</v>
      </c>
      <c r="T279" s="185">
        <f>Calcul!$AH282</f>
        <v>0.83890711519358063</v>
      </c>
      <c r="U279" s="185">
        <f>Calcul!$AM282</f>
        <v>0.28581121882715793</v>
      </c>
      <c r="V279" s="185">
        <f>Calcul!$AN282</f>
        <v>0.86255094298955848</v>
      </c>
      <c r="W279" s="185">
        <f>Calcul!AS282</f>
        <v>0.26175121552303299</v>
      </c>
      <c r="X279" s="185">
        <f>Calcul!AT282</f>
        <v>0.88661094629368353</v>
      </c>
    </row>
    <row r="280" spans="2:24" ht="13" customHeight="1">
      <c r="B280" s="198">
        <f t="shared" si="4"/>
        <v>44471</v>
      </c>
      <c r="C280" s="199" t="str">
        <f>Calcul!AV283</f>
        <v>Samedi</v>
      </c>
      <c r="D280" s="93">
        <f>Calcul!G283</f>
        <v>275</v>
      </c>
      <c r="E280" s="213">
        <f>Calcul!$L283</f>
        <v>-10.610095873425324</v>
      </c>
      <c r="F280" s="189" t="str">
        <f>Calcul!$M283</f>
        <v>-</v>
      </c>
      <c r="G280" s="191">
        <f>Calcul!$N283</f>
        <v>0.4420873280593885</v>
      </c>
      <c r="H280" s="183">
        <f>Calcul!$O283</f>
        <v>-3.6183737195929573</v>
      </c>
      <c r="I280" s="197" t="str">
        <f>Calcul!AW283</f>
        <v>E</v>
      </c>
      <c r="J280" s="201">
        <f>Calcul!$P283</f>
        <v>0.57395903835950401</v>
      </c>
      <c r="K280" s="183">
        <f>Calcul!$Q283</f>
        <v>41.199487391518154</v>
      </c>
      <c r="L280" s="201">
        <f>IFERROR(Calcul!$Y283,"-")</f>
        <v>0.33055555555555555</v>
      </c>
      <c r="M280" s="201">
        <f>IFERROR(Calcul!$Z283,"-")</f>
        <v>0.81736111111111109</v>
      </c>
      <c r="N280" s="183">
        <f>IFERROR(Calcul!$AA283,"-")</f>
        <v>85.704284286917982</v>
      </c>
      <c r="O280" s="183">
        <f>IFERROR(Calcul!$AB283,"&lt; 0°")</f>
        <v>44.702569441651015</v>
      </c>
      <c r="P280" s="304">
        <f>Calcul!$T283</f>
        <v>0.48631788149572069</v>
      </c>
      <c r="Q280" s="181" t="str">
        <f>IFERROR(Calcul!AY283,Q279)</f>
        <v>-</v>
      </c>
      <c r="R280" s="306">
        <f>IFERROR(Calcul!AZ283,"00:00")</f>
        <v>2.1732618663962144E-3</v>
      </c>
      <c r="S280" s="185">
        <f>Calcul!$AG283</f>
        <v>0.31031479689672103</v>
      </c>
      <c r="T280" s="185">
        <f>Calcul!$AH283</f>
        <v>0.83760327982228711</v>
      </c>
      <c r="U280" s="185">
        <f>Calcul!$AM283</f>
        <v>0.28668812857671844</v>
      </c>
      <c r="V280" s="185">
        <f>Calcul!$AN283</f>
        <v>0.8612299481422897</v>
      </c>
      <c r="W280" s="185">
        <f>Calcul!AS283</f>
        <v>0.26267333213352789</v>
      </c>
      <c r="X280" s="185">
        <f>Calcul!AT283</f>
        <v>0.88524474458548019</v>
      </c>
    </row>
    <row r="281" spans="2:24" ht="13" customHeight="1">
      <c r="B281" s="198">
        <f t="shared" si="4"/>
        <v>44472</v>
      </c>
      <c r="C281" s="199" t="str">
        <f>Calcul!AV284</f>
        <v>Dimanche</v>
      </c>
      <c r="D281" s="93">
        <f>Calcul!G284</f>
        <v>276</v>
      </c>
      <c r="E281" s="213">
        <f>Calcul!$L284</f>
        <v>-10.924708233863171</v>
      </c>
      <c r="F281" s="189" t="str">
        <f>Calcul!$M284</f>
        <v>-</v>
      </c>
      <c r="G281" s="191">
        <f>Calcul!$N284</f>
        <v>0.45519617641096549</v>
      </c>
      <c r="H281" s="183">
        <f>Calcul!$O284</f>
        <v>-4.0051829425133247</v>
      </c>
      <c r="I281" s="197" t="str">
        <f>Calcul!AW284</f>
        <v>E</v>
      </c>
      <c r="J281" s="201">
        <f>Calcul!$P284</f>
        <v>0.57374055755364439</v>
      </c>
      <c r="K281" s="183">
        <f>Calcul!$Q284</f>
        <v>40.812678168597792</v>
      </c>
      <c r="L281" s="201">
        <f>IFERROR(Calcul!$Y284,"-")</f>
        <v>0.33194444444444443</v>
      </c>
      <c r="M281" s="201">
        <f>IFERROR(Calcul!$Z284,"-")</f>
        <v>0.81597222222222221</v>
      </c>
      <c r="N281" s="183">
        <f>IFERROR(Calcul!$AA284,"-")</f>
        <v>85.154972388660866</v>
      </c>
      <c r="O281" s="183">
        <f>IFERROR(Calcul!$AB284,"&lt; 0°")</f>
        <v>44.67651682234353</v>
      </c>
      <c r="P281" s="304">
        <f>Calcul!$T284</f>
        <v>0.48414624567591408</v>
      </c>
      <c r="Q281" s="181" t="str">
        <f>IFERROR(Calcul!AY284,Q280)</f>
        <v>-</v>
      </c>
      <c r="R281" s="306">
        <f>IFERROR(Calcul!AZ284,"00:00")</f>
        <v>2.1716358198066166E-3</v>
      </c>
      <c r="S281" s="185">
        <f>Calcul!$AG284</f>
        <v>0.31117541354667283</v>
      </c>
      <c r="T281" s="185">
        <f>Calcul!$AH284</f>
        <v>0.83630570156061612</v>
      </c>
      <c r="U281" s="185">
        <f>Calcul!$AM284</f>
        <v>0.28756359824562855</v>
      </c>
      <c r="V281" s="185">
        <f>Calcul!$AN284</f>
        <v>0.8599175168616604</v>
      </c>
      <c r="W281" s="185">
        <f>Calcul!AS284</f>
        <v>0.26359122459547407</v>
      </c>
      <c r="X281" s="185">
        <f>Calcul!AT284</f>
        <v>0.88388989051181488</v>
      </c>
    </row>
    <row r="282" spans="2:24" ht="13" customHeight="1">
      <c r="B282" s="198">
        <f t="shared" si="4"/>
        <v>44473</v>
      </c>
      <c r="C282" s="199" t="str">
        <f>Calcul!AV285</f>
        <v>Lundi</v>
      </c>
      <c r="D282" s="93">
        <f>Calcul!G285</f>
        <v>277</v>
      </c>
      <c r="E282" s="213">
        <f>Calcul!$L285</f>
        <v>-11.233858593393046</v>
      </c>
      <c r="F282" s="189" t="str">
        <f>Calcul!$M285</f>
        <v>-</v>
      </c>
      <c r="G282" s="191">
        <f>Calcul!$N285</f>
        <v>0.46807744139137691</v>
      </c>
      <c r="H282" s="183">
        <f>Calcul!$O285</f>
        <v>-4.3912125131737341</v>
      </c>
      <c r="I282" s="197" t="str">
        <f>Calcul!AW285</f>
        <v>E</v>
      </c>
      <c r="J282" s="201">
        <f>Calcul!$P285</f>
        <v>0.57352586980397091</v>
      </c>
      <c r="K282" s="183">
        <f>Calcul!$Q285</f>
        <v>40.42664859793738</v>
      </c>
      <c r="L282" s="201">
        <f>IFERROR(Calcul!$Y285,"-")</f>
        <v>0.33263888888888887</v>
      </c>
      <c r="M282" s="201">
        <f>IFERROR(Calcul!$Z285,"-")</f>
        <v>0.81458333333333333</v>
      </c>
      <c r="N282" s="183">
        <f>IFERROR(Calcul!$AA285,"-")</f>
        <v>84.606581404828447</v>
      </c>
      <c r="O282" s="183">
        <f>IFERROR(Calcul!$AB285,"&lt; 0°")</f>
        <v>44.64784455552055</v>
      </c>
      <c r="P282" s="304">
        <f>Calcul!$T285</f>
        <v>0.48197650145091719</v>
      </c>
      <c r="Q282" s="181" t="str">
        <f>IFERROR(Calcul!AY285,Q281)</f>
        <v>-</v>
      </c>
      <c r="R282" s="306">
        <f>IFERROR(Calcul!AZ285,"00:00")</f>
        <v>2.1697442249968835E-3</v>
      </c>
      <c r="S282" s="185">
        <f>Calcul!$AG285</f>
        <v>0.31203700481701407</v>
      </c>
      <c r="T282" s="185">
        <f>Calcul!$AH285</f>
        <v>0.83501473479092769</v>
      </c>
      <c r="U282" s="185">
        <f>Calcul!$AM285</f>
        <v>0.28843776031198948</v>
      </c>
      <c r="V282" s="185">
        <f>Calcul!$AN285</f>
        <v>0.85861397929595229</v>
      </c>
      <c r="W282" s="185">
        <f>Calcul!AS285</f>
        <v>0.26450507244663751</v>
      </c>
      <c r="X282" s="185">
        <f>Calcul!AT285</f>
        <v>0.88254666716130414</v>
      </c>
    </row>
    <row r="283" spans="2:24" ht="13" customHeight="1">
      <c r="B283" s="198">
        <f t="shared" si="4"/>
        <v>44474</v>
      </c>
      <c r="C283" s="199" t="str">
        <f>Calcul!AV286</f>
        <v>Mardi</v>
      </c>
      <c r="D283" s="93">
        <f>Calcul!G286</f>
        <v>278</v>
      </c>
      <c r="E283" s="213">
        <f>Calcul!$L286</f>
        <v>-11.537215032641154</v>
      </c>
      <c r="F283" s="189" t="str">
        <f>Calcul!$M286</f>
        <v>-</v>
      </c>
      <c r="G283" s="191">
        <f>Calcul!$N286</f>
        <v>0.48071729302671473</v>
      </c>
      <c r="H283" s="183">
        <f>Calcul!$O286</f>
        <v>-4.7763629265264163</v>
      </c>
      <c r="I283" s="197" t="str">
        <f>Calcul!AW286</f>
        <v>E</v>
      </c>
      <c r="J283" s="201">
        <f>Calcul!$P286</f>
        <v>0.57331520561004867</v>
      </c>
      <c r="K283" s="183">
        <f>Calcul!$Q286</f>
        <v>40.041498184584697</v>
      </c>
      <c r="L283" s="201">
        <f>IFERROR(Calcul!$Y286,"-")</f>
        <v>0.33333333333333331</v>
      </c>
      <c r="M283" s="201">
        <f>IFERROR(Calcul!$Z286,"-")</f>
        <v>0.81319444444444444</v>
      </c>
      <c r="N283" s="183">
        <f>IFERROR(Calcul!$AA286,"-")</f>
        <v>84.059228123665392</v>
      </c>
      <c r="O283" s="183">
        <f>IFERROR(Calcul!$AB286,"&lt; 0°")</f>
        <v>44.616566653949704</v>
      </c>
      <c r="P283" s="304">
        <f>Calcul!$T286</f>
        <v>0.47980892173837492</v>
      </c>
      <c r="Q283" s="181" t="str">
        <f>IFERROR(Calcul!AY286,Q282)</f>
        <v>-</v>
      </c>
      <c r="R283" s="306">
        <f>IFERROR(Calcul!AZ286,"00:00")</f>
        <v>2.167579712542278E-3</v>
      </c>
      <c r="S283" s="185">
        <f>Calcul!$AG286</f>
        <v>0.31289967519621747</v>
      </c>
      <c r="T283" s="185">
        <f>Calcul!$AH286</f>
        <v>0.8337307360238797</v>
      </c>
      <c r="U283" s="185">
        <f>Calcul!$AM286</f>
        <v>0.28931074400707163</v>
      </c>
      <c r="V283" s="185">
        <f>Calcul!$AN286</f>
        <v>0.85731966721302555</v>
      </c>
      <c r="W283" s="185">
        <f>Calcul!AS286</f>
        <v>0.2654150515928087</v>
      </c>
      <c r="X283" s="185">
        <f>Calcul!AT286</f>
        <v>0.88121535962728847</v>
      </c>
    </row>
    <row r="284" spans="2:24" ht="13" customHeight="1">
      <c r="B284" s="198">
        <f t="shared" si="4"/>
        <v>44475</v>
      </c>
      <c r="C284" s="199" t="str">
        <f>Calcul!AV287</f>
        <v>Mercredi</v>
      </c>
      <c r="D284" s="93">
        <f>Calcul!G287</f>
        <v>279</v>
      </c>
      <c r="E284" s="213">
        <f>Calcul!$L287</f>
        <v>-11.834447017235068</v>
      </c>
      <c r="F284" s="189" t="str">
        <f>Calcul!$M287</f>
        <v>-</v>
      </c>
      <c r="G284" s="191">
        <f>Calcul!$N287</f>
        <v>0.49310195905146115</v>
      </c>
      <c r="H284" s="183">
        <f>Calcul!$O287</f>
        <v>-5.1605341464460528</v>
      </c>
      <c r="I284" s="197" t="str">
        <f>Calcul!AW287</f>
        <v>E</v>
      </c>
      <c r="J284" s="201">
        <f>Calcul!$P287</f>
        <v>0.57310879450963614</v>
      </c>
      <c r="K284" s="183">
        <f>Calcul!$Q287</f>
        <v>39.65732696466506</v>
      </c>
      <c r="L284" s="201">
        <f>IFERROR(Calcul!$Y287,"-")</f>
        <v>0.33402777777777781</v>
      </c>
      <c r="M284" s="201">
        <f>IFERROR(Calcul!$Z287,"-")</f>
        <v>0.81180555555555556</v>
      </c>
      <c r="N284" s="183">
        <f>IFERROR(Calcul!$AA287,"-")</f>
        <v>83.513030480166137</v>
      </c>
      <c r="O284" s="183">
        <f>IFERROR(Calcul!$AB287,"&lt; 0°")</f>
        <v>44.582699027998444</v>
      </c>
      <c r="P284" s="304">
        <f>Calcul!$T287</f>
        <v>0.47764378746880071</v>
      </c>
      <c r="Q284" s="181" t="str">
        <f>IFERROR(Calcul!AY287,Q283)</f>
        <v>-</v>
      </c>
      <c r="R284" s="306">
        <f>IFERROR(Calcul!AZ287,"00:00")</f>
        <v>2.1651342695742093E-3</v>
      </c>
      <c r="S284" s="185">
        <f>Calcul!$AG287</f>
        <v>0.31376352497996041</v>
      </c>
      <c r="T284" s="185">
        <f>Calcul!$AH287</f>
        <v>0.83245406403931188</v>
      </c>
      <c r="U284" s="185">
        <f>Calcul!$AM287</f>
        <v>0.29018267491019389</v>
      </c>
      <c r="V284" s="185">
        <f>Calcul!$AN287</f>
        <v>0.85603491410907839</v>
      </c>
      <c r="W284" s="185">
        <f>Calcul!AS287</f>
        <v>0.2663213339583726</v>
      </c>
      <c r="X284" s="185">
        <f>Calcul!AT287</f>
        <v>0.87989625506089963</v>
      </c>
    </row>
    <row r="285" spans="2:24" ht="13" customHeight="1">
      <c r="B285" s="198">
        <f t="shared" si="4"/>
        <v>44476</v>
      </c>
      <c r="C285" s="199" t="str">
        <f>Calcul!AV288</f>
        <v>Jeudi</v>
      </c>
      <c r="D285" s="93">
        <f>Calcul!G288</f>
        <v>280</v>
      </c>
      <c r="E285" s="213">
        <f>Calcul!$L288</f>
        <v>-12.125225623178522</v>
      </c>
      <c r="F285" s="189" t="str">
        <f>Calcul!$M288</f>
        <v>-</v>
      </c>
      <c r="G285" s="191">
        <f>Calcul!$N288</f>
        <v>0.5052177342991051</v>
      </c>
      <c r="H285" s="183">
        <f>Calcul!$O288</f>
        <v>-5.5436255967166179</v>
      </c>
      <c r="I285" s="197" t="str">
        <f>Calcul!AW288</f>
        <v>E</v>
      </c>
      <c r="J285" s="201">
        <f>Calcul!$P288</f>
        <v>0.57290686492217546</v>
      </c>
      <c r="K285" s="183">
        <f>Calcul!$Q288</f>
        <v>39.274235514394498</v>
      </c>
      <c r="L285" s="201">
        <f>IFERROR(Calcul!$Y288,"-")</f>
        <v>0.3354166666666667</v>
      </c>
      <c r="M285" s="201">
        <f>IFERROR(Calcul!$Z288,"-")</f>
        <v>0.81041666666666667</v>
      </c>
      <c r="N285" s="183">
        <f>IFERROR(Calcul!$AA288,"-")</f>
        <v>82.96810761737612</v>
      </c>
      <c r="O285" s="183">
        <f>IFERROR(Calcul!$AB288,"&lt; 0°")</f>
        <v>44.546259528598007</v>
      </c>
      <c r="P285" s="304">
        <f>Calcul!$T288</f>
        <v>0.47548138823127761</v>
      </c>
      <c r="Q285" s="181" t="str">
        <f>IFERROR(Calcul!AY288,Q284)</f>
        <v>-</v>
      </c>
      <c r="R285" s="306">
        <f>IFERROR(Calcul!AZ288,"00:00")</f>
        <v>2.1623992375230938E-3</v>
      </c>
      <c r="S285" s="185">
        <f>Calcul!$AG288</f>
        <v>0.31462864982727717</v>
      </c>
      <c r="T285" s="185">
        <f>Calcul!$AH288</f>
        <v>0.83118508001707359</v>
      </c>
      <c r="U285" s="185">
        <f>Calcul!$AM288</f>
        <v>0.29105367453944175</v>
      </c>
      <c r="V285" s="185">
        <f>Calcul!$AN288</f>
        <v>0.85476005530490917</v>
      </c>
      <c r="W285" s="185">
        <f>Calcul!AS288</f>
        <v>0.26722408713335105</v>
      </c>
      <c r="X285" s="185">
        <f>Calcul!AT288</f>
        <v>0.87858964271099982</v>
      </c>
    </row>
    <row r="286" spans="2:24" ht="13" customHeight="1">
      <c r="B286" s="198">
        <f t="shared" si="4"/>
        <v>44477</v>
      </c>
      <c r="C286" s="199" t="str">
        <f>Calcul!AV289</f>
        <v>Vendredi</v>
      </c>
      <c r="D286" s="93">
        <f>Calcul!G289</f>
        <v>281</v>
      </c>
      <c r="E286" s="213">
        <f>Calcul!$L289</f>
        <v>-12.409223774893672</v>
      </c>
      <c r="F286" s="189" t="str">
        <f>Calcul!$M289</f>
        <v>-</v>
      </c>
      <c r="G286" s="191">
        <f>Calcul!$N289</f>
        <v>0.51705099062056969</v>
      </c>
      <c r="H286" s="183">
        <f>Calcul!$O289</f>
        <v>-5.9255361530445896</v>
      </c>
      <c r="I286" s="197" t="str">
        <f>Calcul!AW289</f>
        <v>E</v>
      </c>
      <c r="J286" s="201">
        <f>Calcul!$P289</f>
        <v>0.57270964398348434</v>
      </c>
      <c r="K286" s="183">
        <f>Calcul!$Q289</f>
        <v>38.892324958066524</v>
      </c>
      <c r="L286" s="201">
        <f>IFERROR(Calcul!$Y289,"-")</f>
        <v>0.33611111111111108</v>
      </c>
      <c r="M286" s="201">
        <f>IFERROR(Calcul!$Z289,"-")</f>
        <v>0.80902777777777779</v>
      </c>
      <c r="N286" s="183">
        <f>IFERROR(Calcul!$AA289,"-")</f>
        <v>82.424579946989994</v>
      </c>
      <c r="O286" s="183">
        <f>IFERROR(Calcul!$AB289,"&lt; 0°")</f>
        <v>44.50726799260633</v>
      </c>
      <c r="P286" s="304">
        <f>Calcul!$T289</f>
        <v>0.47332202292097542</v>
      </c>
      <c r="Q286" s="181" t="str">
        <f>IFERROR(Calcul!AY289,Q285)</f>
        <v>-</v>
      </c>
      <c r="R286" s="306">
        <f>IFERROR(Calcul!AZ289,"00:00")</f>
        <v>2.159365310302197E-3</v>
      </c>
      <c r="S286" s="185">
        <f>Calcul!$AG289</f>
        <v>0.315495140309837</v>
      </c>
      <c r="T286" s="185">
        <f>Calcul!$AH289</f>
        <v>0.82992414765713163</v>
      </c>
      <c r="U286" s="185">
        <f>Calcul!$AM289</f>
        <v>0.29192385993785347</v>
      </c>
      <c r="V286" s="185">
        <f>Calcul!$AN289</f>
        <v>0.85349542802911527</v>
      </c>
      <c r="W286" s="185">
        <f>Calcul!AS289</f>
        <v>0.26812347401646858</v>
      </c>
      <c r="X286" s="185">
        <f>Calcul!AT289</f>
        <v>0.87729581395050005</v>
      </c>
    </row>
    <row r="287" spans="2:24" ht="13" customHeight="1">
      <c r="B287" s="198">
        <f t="shared" si="4"/>
        <v>44478</v>
      </c>
      <c r="C287" s="199" t="str">
        <f>Calcul!AV290</f>
        <v>Samedi</v>
      </c>
      <c r="D287" s="93">
        <f>Calcul!G290</f>
        <v>282</v>
      </c>
      <c r="E287" s="213">
        <f>Calcul!$L290</f>
        <v>-12.686116496537466</v>
      </c>
      <c r="F287" s="189" t="str">
        <f>Calcul!$M290</f>
        <v>-</v>
      </c>
      <c r="G287" s="191">
        <f>Calcul!$N290</f>
        <v>0.52858818735572777</v>
      </c>
      <c r="H287" s="183">
        <f>Calcul!$O290</f>
        <v>-6.3061641361815592</v>
      </c>
      <c r="I287" s="197" t="str">
        <f>Calcul!AW290</f>
        <v>E</v>
      </c>
      <c r="J287" s="201">
        <f>Calcul!$P290</f>
        <v>0.57251735737123177</v>
      </c>
      <c r="K287" s="183">
        <f>Calcul!$Q290</f>
        <v>38.511696974929556</v>
      </c>
      <c r="L287" s="201">
        <f>IFERROR(Calcul!$Y290,"-")</f>
        <v>0.33680555555555558</v>
      </c>
      <c r="M287" s="201">
        <f>IFERROR(Calcul!$Z290,"-")</f>
        <v>0.80833333333333324</v>
      </c>
      <c r="N287" s="183">
        <f>IFERROR(Calcul!$AA290,"-")</f>
        <v>81.882569209140115</v>
      </c>
      <c r="O287" s="183">
        <f>IFERROR(Calcul!$AB290,"&lt; 0°")</f>
        <v>44.46574629047236</v>
      </c>
      <c r="P287" s="304">
        <f>Calcul!$T290</f>
        <v>0.47116600038795492</v>
      </c>
      <c r="Q287" s="181" t="str">
        <f>IFERROR(Calcul!AY290,Q286)</f>
        <v>-</v>
      </c>
      <c r="R287" s="306">
        <f>IFERROR(Calcul!AZ290,"00:00")</f>
        <v>2.1560225330204963E-3</v>
      </c>
      <c r="S287" s="185">
        <f>Calcul!$AG290</f>
        <v>0.3163630814541547</v>
      </c>
      <c r="T287" s="185">
        <f>Calcul!$AH290</f>
        <v>0.82867163328830873</v>
      </c>
      <c r="U287" s="185">
        <f>Calcul!$AM290</f>
        <v>0.29279334325478085</v>
      </c>
      <c r="V287" s="185">
        <f>Calcul!$AN290</f>
        <v>0.85224137148768253</v>
      </c>
      <c r="W287" s="185">
        <f>Calcul!AS290</f>
        <v>0.269019652453864</v>
      </c>
      <c r="X287" s="185">
        <f>Calcul!AT290</f>
        <v>0.87601506228859938</v>
      </c>
    </row>
    <row r="288" spans="2:24" ht="13" customHeight="1">
      <c r="B288" s="198">
        <f t="shared" si="4"/>
        <v>44479</v>
      </c>
      <c r="C288" s="199" t="str">
        <f>Calcul!AV291</f>
        <v>Dimanche</v>
      </c>
      <c r="D288" s="93">
        <f>Calcul!G291</f>
        <v>283</v>
      </c>
      <c r="E288" s="213">
        <f>Calcul!$L291</f>
        <v>-12.955581177127057</v>
      </c>
      <c r="F288" s="189" t="str">
        <f>Calcul!$M291</f>
        <v>-</v>
      </c>
      <c r="G288" s="191">
        <f>Calcul!$N291</f>
        <v>0.53981588238029399</v>
      </c>
      <c r="H288" s="183">
        <f>Calcul!$O291</f>
        <v>-6.6854073062401209</v>
      </c>
      <c r="I288" s="197" t="str">
        <f>Calcul!AW291</f>
        <v>E</v>
      </c>
      <c r="J288" s="201">
        <f>Calcul!$P291</f>
        <v>0.57233022912082232</v>
      </c>
      <c r="K288" s="183">
        <f>Calcul!$Q291</f>
        <v>38.132453804870991</v>
      </c>
      <c r="L288" s="201">
        <f>IFERROR(Calcul!$Y291,"-")</f>
        <v>0.33749999999999997</v>
      </c>
      <c r="M288" s="201">
        <f>IFERROR(Calcul!$Z291,"-")</f>
        <v>0.80694444444444446</v>
      </c>
      <c r="N288" s="183">
        <f>IFERROR(Calcul!$AA291,"-")</f>
        <v>81.342198531259498</v>
      </c>
      <c r="O288" s="183">
        <f>IFERROR(Calcul!$AB291,"&lt; 0°")</f>
        <v>44.421718376089622</v>
      </c>
      <c r="P288" s="304">
        <f>Calcul!$T291</f>
        <v>0.46901364008664159</v>
      </c>
      <c r="Q288" s="181" t="str">
        <f>IFERROR(Calcul!AY291,Q287)</f>
        <v>-</v>
      </c>
      <c r="R288" s="306">
        <f>IFERROR(Calcul!AZ291,"00:00")</f>
        <v>2.1523603013133275E-3</v>
      </c>
      <c r="S288" s="185">
        <f>Calcul!$AG291</f>
        <v>0.31723255227663461</v>
      </c>
      <c r="T288" s="185">
        <f>Calcul!$AH291</f>
        <v>0.82742790596500992</v>
      </c>
      <c r="U288" s="185">
        <f>Calcul!$AM291</f>
        <v>0.2936622313222173</v>
      </c>
      <c r="V288" s="185">
        <f>Calcul!$AN291</f>
        <v>0.85099822691942728</v>
      </c>
      <c r="W288" s="185">
        <f>Calcul!AS291</f>
        <v>0.26991277487316218</v>
      </c>
      <c r="X288" s="185">
        <f>Calcul!AT291</f>
        <v>0.87474768336848241</v>
      </c>
    </row>
    <row r="289" spans="2:24" ht="13" customHeight="1">
      <c r="B289" s="198">
        <f t="shared" si="4"/>
        <v>44480</v>
      </c>
      <c r="C289" s="199" t="str">
        <f>Calcul!AV292</f>
        <v>Lundi</v>
      </c>
      <c r="D289" s="93">
        <f>Calcul!G292</f>
        <v>284</v>
      </c>
      <c r="E289" s="213">
        <f>Calcul!$L292</f>
        <v>-13.217297849933676</v>
      </c>
      <c r="F289" s="189" t="str">
        <f>Calcul!$M292</f>
        <v>-</v>
      </c>
      <c r="G289" s="191">
        <f>Calcul!$N292</f>
        <v>0.55072074374723645</v>
      </c>
      <c r="H289" s="183">
        <f>Calcul!$O292</f>
        <v>-7.0631628582899832</v>
      </c>
      <c r="I289" s="197" t="str">
        <f>Calcul!AW292</f>
        <v>E</v>
      </c>
      <c r="J289" s="201">
        <f>Calcul!$P292</f>
        <v>0.5721484814313732</v>
      </c>
      <c r="K289" s="183">
        <f>Calcul!$Q292</f>
        <v>37.754698252821129</v>
      </c>
      <c r="L289" s="201">
        <f>IFERROR(Calcul!$Y292,"-")</f>
        <v>0.33888888888888885</v>
      </c>
      <c r="M289" s="201">
        <f>IFERROR(Calcul!$Z292,"-")</f>
        <v>0.80555555555555547</v>
      </c>
      <c r="N289" s="183">
        <f>IFERROR(Calcul!$AA292,"-")</f>
        <v>80.803592485891812</v>
      </c>
      <c r="O289" s="183">
        <f>IFERROR(Calcul!$AB292,"&lt; 0°")</f>
        <v>44.375210338711767</v>
      </c>
      <c r="P289" s="304">
        <f>Calcul!$T292</f>
        <v>0.46686527272524625</v>
      </c>
      <c r="Q289" s="181" t="str">
        <f>IFERROR(Calcul!AY292,Q288)</f>
        <v>-</v>
      </c>
      <c r="R289" s="306">
        <f>IFERROR(Calcul!AZ292,"00:00")</f>
        <v>2.1483673613953425E-3</v>
      </c>
      <c r="S289" s="185">
        <f>Calcul!$AG292</f>
        <v>0.31810362531144298</v>
      </c>
      <c r="T289" s="185">
        <f>Calcul!$AH292</f>
        <v>0.82619333755130364</v>
      </c>
      <c r="U289" s="185">
        <f>Calcul!$AM292</f>
        <v>0.29453062522598045</v>
      </c>
      <c r="V289" s="185">
        <f>Calcul!$AN292</f>
        <v>0.84976633763676601</v>
      </c>
      <c r="W289" s="185">
        <f>Calcul!AS292</f>
        <v>0.2708029879127043</v>
      </c>
      <c r="X289" s="185">
        <f>Calcul!AT292</f>
        <v>0.87349397495004222</v>
      </c>
    </row>
    <row r="290" spans="2:24" ht="13" customHeight="1">
      <c r="B290" s="198">
        <f t="shared" si="4"/>
        <v>44481</v>
      </c>
      <c r="C290" s="199" t="str">
        <f>Calcul!AV293</f>
        <v>Mardi</v>
      </c>
      <c r="D290" s="93">
        <f>Calcul!G293</f>
        <v>285</v>
      </c>
      <c r="E290" s="213">
        <f>Calcul!$L293</f>
        <v>-13.470949486521231</v>
      </c>
      <c r="F290" s="189" t="str">
        <f>Calcul!$M293</f>
        <v>-</v>
      </c>
      <c r="G290" s="191">
        <f>Calcul!$N293</f>
        <v>0.56128956193838464</v>
      </c>
      <c r="H290" s="183">
        <f>Calcul!$O293</f>
        <v>-7.4393274193208905</v>
      </c>
      <c r="I290" s="197" t="str">
        <f>Calcul!AW293</f>
        <v>E</v>
      </c>
      <c r="J290" s="201">
        <f>Calcul!$P293</f>
        <v>0.57197233446152074</v>
      </c>
      <c r="K290" s="183">
        <f>Calcul!$Q293</f>
        <v>37.378533691790224</v>
      </c>
      <c r="L290" s="201">
        <f>IFERROR(Calcul!$Y293,"-")</f>
        <v>0.33958333333333335</v>
      </c>
      <c r="M290" s="201">
        <f>IFERROR(Calcul!$Z293,"-")</f>
        <v>0.8041666666666667</v>
      </c>
      <c r="N290" s="183">
        <f>IFERROR(Calcul!$AA293,"-")</f>
        <v>80.266877147313281</v>
      </c>
      <c r="O290" s="183">
        <f>IFERROR(Calcul!$AB293,"&lt; 0°")</f>
        <v>44.326250456787115</v>
      </c>
      <c r="P290" s="304">
        <f>Calcul!$T293</f>
        <v>0.46472124091430178</v>
      </c>
      <c r="Q290" s="181" t="str">
        <f>IFERROR(Calcul!AY293,Q289)</f>
        <v>-</v>
      </c>
      <c r="R290" s="306">
        <f>IFERROR(Calcul!AZ293,"00:00")</f>
        <v>2.1440318109444689E-3</v>
      </c>
      <c r="S290" s="185">
        <f>Calcul!$AG293</f>
        <v>0.31897636613130775</v>
      </c>
      <c r="T290" s="185">
        <f>Calcul!$AH293</f>
        <v>0.82496830279173394</v>
      </c>
      <c r="U290" s="185">
        <f>Calcul!$AM293</f>
        <v>0.29539861987172972</v>
      </c>
      <c r="V290" s="185">
        <f>Calcul!$AN293</f>
        <v>0.84854604905131181</v>
      </c>
      <c r="W290" s="185">
        <f>Calcul!AS293</f>
        <v>0.27169043204582871</v>
      </c>
      <c r="X290" s="185">
        <f>Calcul!AT293</f>
        <v>0.87225423687721282</v>
      </c>
    </row>
    <row r="291" spans="2:24" ht="13" customHeight="1">
      <c r="B291" s="198">
        <f t="shared" si="4"/>
        <v>44482</v>
      </c>
      <c r="C291" s="199" t="str">
        <f>Calcul!AV294</f>
        <v>Mercredi</v>
      </c>
      <c r="D291" s="93">
        <f>Calcul!G294</f>
        <v>286</v>
      </c>
      <c r="E291" s="213">
        <f>Calcul!$L294</f>
        <v>-13.716222305720489</v>
      </c>
      <c r="F291" s="189" t="str">
        <f>Calcul!$M294</f>
        <v>-</v>
      </c>
      <c r="G291" s="191">
        <f>Calcul!$N294</f>
        <v>0.57150926273835367</v>
      </c>
      <c r="H291" s="183">
        <f>Calcul!$O294</f>
        <v>-7.813797046662545</v>
      </c>
      <c r="I291" s="197" t="str">
        <f>Calcul!AW294</f>
        <v>E</v>
      </c>
      <c r="J291" s="201">
        <f>Calcul!$P294</f>
        <v>0.57180200611485466</v>
      </c>
      <c r="K291" s="183">
        <f>Calcul!$Q294</f>
        <v>37.004064064448571</v>
      </c>
      <c r="L291" s="201">
        <f>IFERROR(Calcul!$Y294,"-")</f>
        <v>0.34027777777777773</v>
      </c>
      <c r="M291" s="201">
        <f>IFERROR(Calcul!$Z294,"-")</f>
        <v>0.8027777777777777</v>
      </c>
      <c r="N291" s="183">
        <f>IFERROR(Calcul!$AA294,"-")</f>
        <v>79.732180146816631</v>
      </c>
      <c r="O291" s="183">
        <f>IFERROR(Calcul!$AB294,"&lt; 0°")</f>
        <v>44.274869253551081</v>
      </c>
      <c r="P291" s="304">
        <f>Calcul!$T294</f>
        <v>0.46258189981336634</v>
      </c>
      <c r="Q291" s="181" t="str">
        <f>IFERROR(Calcul!AY294,Q290)</f>
        <v>-</v>
      </c>
      <c r="R291" s="306">
        <f>IFERROR(Calcul!AZ294,"00:00")</f>
        <v>2.1393411009354435E-3</v>
      </c>
      <c r="S291" s="185">
        <f>Calcul!$AG294</f>
        <v>0.31985083286145538</v>
      </c>
      <c r="T291" s="185">
        <f>Calcul!$AH294</f>
        <v>0.82375317936825387</v>
      </c>
      <c r="U291" s="185">
        <f>Calcul!$AM294</f>
        <v>0.29626630354590716</v>
      </c>
      <c r="V291" s="185">
        <f>Calcul!$AN294</f>
        <v>0.84733770868380198</v>
      </c>
      <c r="W291" s="185">
        <f>Calcul!AS294</f>
        <v>0.27257524120019477</v>
      </c>
      <c r="X291" s="185">
        <f>Calcul!AT294</f>
        <v>0.87102877102951437</v>
      </c>
    </row>
    <row r="292" spans="2:24" ht="13" customHeight="1">
      <c r="B292" s="198">
        <f t="shared" si="4"/>
        <v>44483</v>
      </c>
      <c r="C292" s="199" t="str">
        <f>Calcul!AV295</f>
        <v>Jeudi</v>
      </c>
      <c r="D292" s="93">
        <f>Calcul!G295</f>
        <v>287</v>
      </c>
      <c r="E292" s="213">
        <f>Calcul!$L295</f>
        <v>-13.952806097737223</v>
      </c>
      <c r="F292" s="189" t="str">
        <f>Calcul!$M295</f>
        <v>-</v>
      </c>
      <c r="G292" s="191">
        <f>Calcul!$N295</f>
        <v>0.58136692073905094</v>
      </c>
      <c r="H292" s="183">
        <f>Calcul!$O295</f>
        <v>-8.1864672279513879</v>
      </c>
      <c r="I292" s="197" t="str">
        <f>Calcul!AW295</f>
        <v>E</v>
      </c>
      <c r="J292" s="201">
        <f>Calcul!$P295</f>
        <v>0.57163771181484302</v>
      </c>
      <c r="K292" s="183">
        <f>Calcul!$Q295</f>
        <v>36.631393883159724</v>
      </c>
      <c r="L292" s="201">
        <f>IFERROR(Calcul!$Y295,"-")</f>
        <v>0.34166666666666662</v>
      </c>
      <c r="M292" s="201">
        <f>IFERROR(Calcul!$Z295,"-")</f>
        <v>0.80208333333333337</v>
      </c>
      <c r="N292" s="183">
        <f>IFERROR(Calcul!$AA295,"-")</f>
        <v>79.199630726497759</v>
      </c>
      <c r="O292" s="183">
        <f>IFERROR(Calcul!$AB295,"&lt; 0°")</f>
        <v>44.221099554197842</v>
      </c>
      <c r="P292" s="304">
        <f>Calcul!$T295</f>
        <v>0.46044761777482018</v>
      </c>
      <c r="Q292" s="181" t="str">
        <f>IFERROR(Calcul!AY295,Q291)</f>
        <v>-</v>
      </c>
      <c r="R292" s="306">
        <f>IFERROR(Calcul!AZ295,"00:00")</f>
        <v>2.1342820385461536E-3</v>
      </c>
      <c r="S292" s="185">
        <f>Calcul!$AG295</f>
        <v>0.32072707568700864</v>
      </c>
      <c r="T292" s="185">
        <f>Calcul!$AH295</f>
        <v>0.82254834794267728</v>
      </c>
      <c r="U292" s="185">
        <f>Calcul!$AM295</f>
        <v>0.29713375747179022</v>
      </c>
      <c r="V292" s="185">
        <f>Calcul!$AN295</f>
        <v>0.84614166615789577</v>
      </c>
      <c r="W292" s="185">
        <f>Calcul!AS295</f>
        <v>0.2734575423722389</v>
      </c>
      <c r="X292" s="185">
        <f>Calcul!AT295</f>
        <v>0.86981788125744697</v>
      </c>
    </row>
    <row r="293" spans="2:24" ht="13" customHeight="1">
      <c r="B293" s="198">
        <f t="shared" si="4"/>
        <v>44484</v>
      </c>
      <c r="C293" s="199" t="str">
        <f>Calcul!AV296</f>
        <v>Vendredi</v>
      </c>
      <c r="D293" s="93">
        <f>Calcul!G296</f>
        <v>288</v>
      </c>
      <c r="E293" s="213">
        <f>Calcul!$L296</f>
        <v>-14.180394563497805</v>
      </c>
      <c r="F293" s="189" t="str">
        <f>Calcul!$M296</f>
        <v>-</v>
      </c>
      <c r="G293" s="191">
        <f>Calcul!$N296</f>
        <v>0.59084977347907519</v>
      </c>
      <c r="H293" s="183">
        <f>Calcul!$O296</f>
        <v>-8.557232882736395</v>
      </c>
      <c r="I293" s="197" t="str">
        <f>Calcul!AW296</f>
        <v>E</v>
      </c>
      <c r="J293" s="201">
        <f>Calcul!$P296</f>
        <v>0.57147966426917596</v>
      </c>
      <c r="K293" s="183">
        <f>Calcul!$Q296</f>
        <v>36.260628228374721</v>
      </c>
      <c r="L293" s="201">
        <f>IFERROR(Calcul!$Y296,"-")</f>
        <v>0.34236111111111112</v>
      </c>
      <c r="M293" s="201">
        <f>IFERROR(Calcul!$Z296,"-")</f>
        <v>0.80069444444444438</v>
      </c>
      <c r="N293" s="183">
        <f>IFERROR(Calcul!$AA296,"-")</f>
        <v>78.669359791372187</v>
      </c>
      <c r="O293" s="183">
        <f>IFERROR(Calcul!$AB296,"&lt; 0°")</f>
        <v>44.164976544432683</v>
      </c>
      <c r="P293" s="304">
        <f>Calcul!$T296</f>
        <v>0.45831877698354445</v>
      </c>
      <c r="Q293" s="181" t="str">
        <f>IFERROR(Calcul!AY296,Q292)</f>
        <v>-</v>
      </c>
      <c r="R293" s="306">
        <f>IFERROR(Calcul!AZ296,"00:00")</f>
        <v>2.1288407912757323E-3</v>
      </c>
      <c r="S293" s="185">
        <f>Calcul!$AG296</f>
        <v>0.32160513635428795</v>
      </c>
      <c r="T293" s="185">
        <f>Calcul!$AH296</f>
        <v>0.8213541921840638</v>
      </c>
      <c r="U293" s="185">
        <f>Calcul!$AM296</f>
        <v>0.29800105536096183</v>
      </c>
      <c r="V293" s="185">
        <f>Calcul!$AN296</f>
        <v>0.84495827317739003</v>
      </c>
      <c r="W293" s="185">
        <f>Calcul!AS296</f>
        <v>0.27433745523695852</v>
      </c>
      <c r="X293" s="185">
        <f>Calcul!AT296</f>
        <v>0.86862187330139318</v>
      </c>
    </row>
    <row r="294" spans="2:24" ht="13" customHeight="1">
      <c r="B294" s="198">
        <f t="shared" si="4"/>
        <v>44485</v>
      </c>
      <c r="C294" s="199" t="str">
        <f>Calcul!AV297</f>
        <v>Samedi</v>
      </c>
      <c r="D294" s="93">
        <f>Calcul!G297</f>
        <v>289</v>
      </c>
      <c r="E294" s="213">
        <f>Calcul!$L297</f>
        <v>-14.398685669236006</v>
      </c>
      <c r="F294" s="189" t="str">
        <f>Calcul!$M297</f>
        <v>-</v>
      </c>
      <c r="G294" s="191">
        <f>Calcul!$N297</f>
        <v>0.59994523621816687</v>
      </c>
      <c r="H294" s="183">
        <f>Calcul!$O297</f>
        <v>-8.9259883658168526</v>
      </c>
      <c r="I294" s="197" t="str">
        <f>Calcul!AW297</f>
        <v>E</v>
      </c>
      <c r="J294" s="201">
        <f>Calcul!$P297</f>
        <v>0.57132807322352441</v>
      </c>
      <c r="K294" s="183">
        <f>Calcul!$Q297</f>
        <v>35.891872745294265</v>
      </c>
      <c r="L294" s="201">
        <f>IFERROR(Calcul!$Y297,"-")</f>
        <v>0.3430555555555555</v>
      </c>
      <c r="M294" s="201">
        <f>IFERROR(Calcul!$Z297,"-")</f>
        <v>0.7993055555555556</v>
      </c>
      <c r="N294" s="183">
        <f>IFERROR(Calcul!$AA297,"-")</f>
        <v>78.141499959634885</v>
      </c>
      <c r="O294" s="183">
        <f>IFERROR(Calcul!$AB297,"&lt; 0°")</f>
        <v>44.106537830185957</v>
      </c>
      <c r="P294" s="304">
        <f>Calcul!$T297</f>
        <v>0.45619577409113649</v>
      </c>
      <c r="Q294" s="181" t="str">
        <f>IFERROR(Calcul!AY297,Q293)</f>
        <v>-</v>
      </c>
      <c r="R294" s="306">
        <f>IFERROR(Calcul!AZ297,"00:00")</f>
        <v>2.1230028924079658E-3</v>
      </c>
      <c r="S294" s="185">
        <f>Calcul!$AG297</f>
        <v>0.32248504766659047</v>
      </c>
      <c r="T294" s="185">
        <f>Calcul!$AH297</f>
        <v>0.82017109878045835</v>
      </c>
      <c r="U294" s="185">
        <f>Calcul!$AM297</f>
        <v>0.29886826296061503</v>
      </c>
      <c r="V294" s="185">
        <f>Calcul!$AN297</f>
        <v>0.84378788348643374</v>
      </c>
      <c r="W294" s="185">
        <f>Calcul!AS297</f>
        <v>0.27521509175332542</v>
      </c>
      <c r="X294" s="185">
        <f>Calcul!AT297</f>
        <v>0.86744105469372335</v>
      </c>
    </row>
    <row r="295" spans="2:24" ht="13" customHeight="1">
      <c r="B295" s="198">
        <f t="shared" si="4"/>
        <v>44486</v>
      </c>
      <c r="C295" s="199" t="str">
        <f>Calcul!AV298</f>
        <v>Dimanche</v>
      </c>
      <c r="D295" s="93">
        <f>Calcul!G298</f>
        <v>290</v>
      </c>
      <c r="E295" s="213">
        <f>Calcul!$L298</f>
        <v>-14.607382016222594</v>
      </c>
      <c r="F295" s="189" t="str">
        <f>Calcul!$M298</f>
        <v>-</v>
      </c>
      <c r="G295" s="191">
        <f>Calcul!$N298</f>
        <v>0.60864091734260806</v>
      </c>
      <c r="H295" s="183">
        <f>Calcul!$O298</f>
        <v>-9.2926274724064957</v>
      </c>
      <c r="I295" s="197" t="str">
        <f>Calcul!AW298</f>
        <v>E</v>
      </c>
      <c r="J295" s="201">
        <f>Calcul!$P298</f>
        <v>0.57118314520478375</v>
      </c>
      <c r="K295" s="183">
        <f>Calcul!$Q298</f>
        <v>35.52523363870462</v>
      </c>
      <c r="L295" s="201">
        <f>IFERROR(Calcul!$Y298,"-")</f>
        <v>0.3444444444444445</v>
      </c>
      <c r="M295" s="201">
        <f>IFERROR(Calcul!$Z298,"-")</f>
        <v>0.79791666666666661</v>
      </c>
      <c r="N295" s="183">
        <f>IFERROR(Calcul!$AA298,"-")</f>
        <v>77.616185610862971</v>
      </c>
      <c r="O295" s="183">
        <f>IFERROR(Calcul!$AB298,"&lt; 0°")</f>
        <v>44.045823498247586</v>
      </c>
      <c r="P295" s="304">
        <f>Calcul!$T298</f>
        <v>0.45407902084315283</v>
      </c>
      <c r="Q295" s="181" t="str">
        <f>IFERROR(Calcul!AY298,Q294)</f>
        <v>-</v>
      </c>
      <c r="R295" s="306">
        <f>IFERROR(Calcul!AZ298,"00:00")</f>
        <v>2.1167532479836604E-3</v>
      </c>
      <c r="S295" s="185">
        <f>Calcul!$AG298</f>
        <v>0.32336683297514557</v>
      </c>
      <c r="T295" s="185">
        <f>Calcul!$AH298</f>
        <v>0.81899945743442182</v>
      </c>
      <c r="U295" s="185">
        <f>Calcul!$AM298</f>
        <v>0.29973543759722993</v>
      </c>
      <c r="V295" s="185">
        <f>Calcul!$AN298</f>
        <v>0.84263085281233752</v>
      </c>
      <c r="W295" s="185">
        <f>Calcul!AS298</f>
        <v>0.27609055576574254</v>
      </c>
      <c r="X295" s="185">
        <f>Calcul!AT298</f>
        <v>0.8662757346438249</v>
      </c>
    </row>
    <row r="296" spans="2:24" ht="13" customHeight="1">
      <c r="B296" s="198">
        <f t="shared" si="4"/>
        <v>44487</v>
      </c>
      <c r="C296" s="199" t="str">
        <f>Calcul!AV299</f>
        <v>Lundi</v>
      </c>
      <c r="D296" s="93">
        <f>Calcul!G299</f>
        <v>291</v>
      </c>
      <c r="E296" s="213">
        <f>Calcul!$L299</f>
        <v>-14.806191225432894</v>
      </c>
      <c r="F296" s="189" t="str">
        <f>Calcul!$M299</f>
        <v>-</v>
      </c>
      <c r="G296" s="191">
        <f>Calcul!$N299</f>
        <v>0.61692463439303724</v>
      </c>
      <c r="H296" s="183">
        <f>Calcul!$O299</f>
        <v>-9.6570434452182301</v>
      </c>
      <c r="I296" s="197" t="str">
        <f>Calcul!AW299</f>
        <v>E</v>
      </c>
      <c r="J296" s="201">
        <f>Calcul!$P299</f>
        <v>0.57104508325394321</v>
      </c>
      <c r="K296" s="183">
        <f>Calcul!$Q299</f>
        <v>35.160817665892885</v>
      </c>
      <c r="L296" s="201">
        <f>IFERROR(Calcul!$Y299,"-")</f>
        <v>0.34513888888888888</v>
      </c>
      <c r="M296" s="201">
        <f>IFERROR(Calcul!$Z299,"-")</f>
        <v>0.79722222222222217</v>
      </c>
      <c r="N296" s="183">
        <f>IFERROR(Calcul!$AA299,"-")</f>
        <v>77.093552931947244</v>
      </c>
      <c r="O296" s="183">
        <f>IFERROR(Calcul!$AB299,"&lt; 0°")</f>
        <v>43.98287617755863</v>
      </c>
      <c r="P296" s="304">
        <f>Calcul!$T299</f>
        <v>0.45196894469772952</v>
      </c>
      <c r="Q296" s="181" t="str">
        <f>IFERROR(Calcul!AY299,Q295)</f>
        <v>-</v>
      </c>
      <c r="R296" s="306">
        <f>IFERROR(Calcul!AZ299,"00:00")</f>
        <v>2.1100761454233008E-3</v>
      </c>
      <c r="S296" s="185">
        <f>Calcul!$AG299</f>
        <v>0.32425050566608332</v>
      </c>
      <c r="T296" s="185">
        <f>Calcul!$AH299</f>
        <v>0.81783966084180315</v>
      </c>
      <c r="U296" s="185">
        <f>Calcul!$AM299</f>
        <v>0.30060262771727941</v>
      </c>
      <c r="V296" s="185">
        <f>Calcul!$AN299</f>
        <v>0.84148753879060711</v>
      </c>
      <c r="W296" s="185">
        <f>Calcul!AS299</f>
        <v>0.27696394260206442</v>
      </c>
      <c r="X296" s="185">
        <f>Calcul!AT299</f>
        <v>0.86512622390582206</v>
      </c>
    </row>
    <row r="297" spans="2:24" ht="13" customHeight="1">
      <c r="B297" s="198">
        <f t="shared" si="4"/>
        <v>44488</v>
      </c>
      <c r="C297" s="199" t="str">
        <f>Calcul!AV300</f>
        <v>Mardi</v>
      </c>
      <c r="D297" s="93">
        <f>Calcul!G300</f>
        <v>292</v>
      </c>
      <c r="E297" s="213">
        <f>Calcul!$L300</f>
        <v>-14.994826336840891</v>
      </c>
      <c r="F297" s="189" t="str">
        <f>Calcul!$M300</f>
        <v>-</v>
      </c>
      <c r="G297" s="191">
        <f>Calcul!$N300</f>
        <v>0.62478443070170375</v>
      </c>
      <c r="H297" s="183">
        <f>Calcul!$O300</f>
        <v>-10.01912898356602</v>
      </c>
      <c r="I297" s="197" t="str">
        <f>Calcul!AW300</f>
        <v>E</v>
      </c>
      <c r="J297" s="201">
        <f>Calcul!$P300</f>
        <v>0.57091408664879884</v>
      </c>
      <c r="K297" s="183">
        <f>Calcul!$Q300</f>
        <v>34.798732127545094</v>
      </c>
      <c r="L297" s="201">
        <f>IFERROR(Calcul!$Y300,"-")</f>
        <v>0.34583333333333338</v>
      </c>
      <c r="M297" s="201">
        <f>IFERROR(Calcul!$Z300,"-")</f>
        <v>0.79583333333333339</v>
      </c>
      <c r="N297" s="183">
        <f>IFERROR(Calcul!$AA300,"-")</f>
        <v>76.573739960521237</v>
      </c>
      <c r="O297" s="183">
        <f>IFERROR(Calcul!$AB300,"&lt; 0°")</f>
        <v>43.917741100871609</v>
      </c>
      <c r="P297" s="304">
        <f>Calcul!$T300</f>
        <v>0.44986598943374623</v>
      </c>
      <c r="Q297" s="181" t="str">
        <f>IFERROR(Calcul!AY300,Q296)</f>
        <v>-</v>
      </c>
      <c r="R297" s="306">
        <f>IFERROR(Calcul!AZ300,"00:00")</f>
        <v>2.1029552639832971E-3</v>
      </c>
      <c r="S297" s="185">
        <f>Calcul!$AG300</f>
        <v>0.32513606864439221</v>
      </c>
      <c r="T297" s="185">
        <f>Calcul!$AH300</f>
        <v>0.81669210465320541</v>
      </c>
      <c r="U297" s="185">
        <f>Calcul!$AM300</f>
        <v>0.30146987242574735</v>
      </c>
      <c r="V297" s="185">
        <f>Calcul!$AN300</f>
        <v>0.84035830087185026</v>
      </c>
      <c r="W297" s="185">
        <f>Calcul!AS300</f>
        <v>0.27783533866882143</v>
      </c>
      <c r="X297" s="185">
        <f>Calcul!AT300</f>
        <v>0.86399283462877607</v>
      </c>
    </row>
    <row r="298" spans="2:24" ht="13" customHeight="1">
      <c r="B298" s="198">
        <f t="shared" si="4"/>
        <v>44489</v>
      </c>
      <c r="C298" s="199" t="str">
        <f>Calcul!AV301</f>
        <v>Mercredi</v>
      </c>
      <c r="D298" s="93">
        <f>Calcul!G301</f>
        <v>293</v>
      </c>
      <c r="E298" s="213">
        <f>Calcul!$L301</f>
        <v>-15.173006222917442</v>
      </c>
      <c r="F298" s="189" t="str">
        <f>Calcul!$M301</f>
        <v>-</v>
      </c>
      <c r="G298" s="191">
        <f>Calcul!$N301</f>
        <v>0.63220859262156004</v>
      </c>
      <c r="H298" s="183">
        <f>Calcul!$O301</f>
        <v>-10.378776254578971</v>
      </c>
      <c r="I298" s="197" t="str">
        <f>Calcul!AW301</f>
        <v>E</v>
      </c>
      <c r="J298" s="201">
        <f>Calcul!$P301</f>
        <v>0.57079035061680117</v>
      </c>
      <c r="K298" s="183">
        <f>Calcul!$Q301</f>
        <v>34.439084856532141</v>
      </c>
      <c r="L298" s="201">
        <f>IFERROR(Calcul!$Y301,"-")</f>
        <v>0.34722222222222227</v>
      </c>
      <c r="M298" s="201">
        <f>IFERROR(Calcul!$Z301,"-")</f>
        <v>0.7944444444444444</v>
      </c>
      <c r="N298" s="183">
        <f>IFERROR(Calcul!$AA301,"-")</f>
        <v>76.056886625642889</v>
      </c>
      <c r="O298" s="183">
        <f>IFERROR(Calcul!$AB301,"&lt; 0°")</f>
        <v>43.850466166466873</v>
      </c>
      <c r="P298" s="304">
        <f>Calcul!$T301</f>
        <v>0.44777061574654226</v>
      </c>
      <c r="Q298" s="181" t="str">
        <f>IFERROR(Calcul!AY301,Q297)</f>
        <v>-</v>
      </c>
      <c r="R298" s="306">
        <f>IFERROR(Calcul!AZ301,"00:00")</f>
        <v>2.0953736872039719E-3</v>
      </c>
      <c r="S298" s="185">
        <f>Calcul!$AG301</f>
        <v>0.32602351381598016</v>
      </c>
      <c r="T298" s="185">
        <f>Calcul!$AH301</f>
        <v>0.81555718741762229</v>
      </c>
      <c r="U298" s="185">
        <f>Calcul!$AM301</f>
        <v>0.30233720102336664</v>
      </c>
      <c r="V298" s="185">
        <f>Calcul!$AN301</f>
        <v>0.83924350021023575</v>
      </c>
      <c r="W298" s="185">
        <f>Calcul!AS301</f>
        <v>0.27870482104439814</v>
      </c>
      <c r="X298" s="185">
        <f>Calcul!AT301</f>
        <v>0.86287588018920414</v>
      </c>
    </row>
    <row r="299" spans="2:24" ht="13" customHeight="1">
      <c r="B299" s="198">
        <f t="shared" si="4"/>
        <v>44490</v>
      </c>
      <c r="C299" s="199" t="str">
        <f>Calcul!AV302</f>
        <v>Jeudi</v>
      </c>
      <c r="D299" s="93">
        <f>Calcul!G302</f>
        <v>294</v>
      </c>
      <c r="E299" s="213">
        <f>Calcul!$L302</f>
        <v>-15.340456015800335</v>
      </c>
      <c r="F299" s="189" t="str">
        <f>Calcul!$M302</f>
        <v>-</v>
      </c>
      <c r="G299" s="191">
        <f>Calcul!$N302</f>
        <v>0.63918566732501392</v>
      </c>
      <c r="H299" s="183">
        <f>Calcul!$O302</f>
        <v>-10.735876906624581</v>
      </c>
      <c r="I299" s="197" t="str">
        <f>Calcul!AW302</f>
        <v>E</v>
      </c>
      <c r="J299" s="201">
        <f>Calcul!$P302</f>
        <v>0.57067406603841031</v>
      </c>
      <c r="K299" s="183">
        <f>Calcul!$Q302</f>
        <v>34.081984204486531</v>
      </c>
      <c r="L299" s="201">
        <f>IFERROR(Calcul!$Y302,"-")</f>
        <v>0.34791666666666665</v>
      </c>
      <c r="M299" s="201">
        <f>IFERROR(Calcul!$Z302,"-")</f>
        <v>0.79375000000000007</v>
      </c>
      <c r="N299" s="183">
        <f>IFERROR(Calcul!$AA302,"-")</f>
        <v>75.543134785465853</v>
      </c>
      <c r="O299" s="183">
        <f>IFERROR(Calcul!$AB302,"&lt; 0°")</f>
        <v>43.781101999585495</v>
      </c>
      <c r="P299" s="304">
        <f>Calcul!$T302</f>
        <v>0.44568330182900034</v>
      </c>
      <c r="Q299" s="181" t="str">
        <f>IFERROR(Calcul!AY302,Q298)</f>
        <v>-</v>
      </c>
      <c r="R299" s="306">
        <f>IFERROR(Calcul!AZ302,"00:00")</f>
        <v>2.0873139175419109E-3</v>
      </c>
      <c r="S299" s="185">
        <f>Calcul!$AG302</f>
        <v>0.32691282156910151</v>
      </c>
      <c r="T299" s="185">
        <f>Calcul!$AH302</f>
        <v>0.81443531050771911</v>
      </c>
      <c r="U299" s="185">
        <f>Calcul!$AM302</f>
        <v>0.30320463254361141</v>
      </c>
      <c r="V299" s="185">
        <f>Calcul!$AN302</f>
        <v>0.83814349953320921</v>
      </c>
      <c r="W299" s="185">
        <f>Calcul!AS302</f>
        <v>0.27957245707103301</v>
      </c>
      <c r="X299" s="185">
        <f>Calcul!AT302</f>
        <v>0.86177567500578756</v>
      </c>
    </row>
    <row r="300" spans="2:24" ht="13" customHeight="1">
      <c r="B300" s="198">
        <f t="shared" si="4"/>
        <v>44491</v>
      </c>
      <c r="C300" s="199" t="str">
        <f>Calcul!AV303</f>
        <v>Vendredi</v>
      </c>
      <c r="D300" s="93">
        <f>Calcul!G303</f>
        <v>295</v>
      </c>
      <c r="E300" s="213">
        <f>Calcul!$L303</f>
        <v>-15.496907547491308</v>
      </c>
      <c r="F300" s="189" t="str">
        <f>Calcul!$M303</f>
        <v>-</v>
      </c>
      <c r="G300" s="191">
        <f>Calcul!$N303</f>
        <v>0.64570448114547119</v>
      </c>
      <c r="H300" s="183">
        <f>Calcul!$O303</f>
        <v>-11.090322085036233</v>
      </c>
      <c r="I300" s="197" t="str">
        <f>Calcul!AW303</f>
        <v>E</v>
      </c>
      <c r="J300" s="201">
        <f>Calcul!$P303</f>
        <v>0.57056541914140269</v>
      </c>
      <c r="K300" s="183">
        <f>Calcul!$Q303</f>
        <v>33.727539026074879</v>
      </c>
      <c r="L300" s="201">
        <f>IFERROR(Calcul!$Y303,"-")</f>
        <v>0.34861111111111115</v>
      </c>
      <c r="M300" s="201">
        <f>IFERROR(Calcul!$Z303,"-")</f>
        <v>0.79236111111111107</v>
      </c>
      <c r="N300" s="183">
        <f>IFERROR(Calcul!$AA303,"-")</f>
        <v>75.032628261622349</v>
      </c>
      <c r="O300" s="183">
        <f>IFERROR(Calcul!$AB303,"&lt; 0°")</f>
        <v>43.709702013212265</v>
      </c>
      <c r="P300" s="304">
        <f>Calcul!$T303</f>
        <v>0.44360454393563908</v>
      </c>
      <c r="Q300" s="181" t="str">
        <f>IFERROR(Calcul!AY303,Q299)</f>
        <v>-</v>
      </c>
      <c r="R300" s="306">
        <f>IFERROR(Calcul!AZ303,"00:00")</f>
        <v>2.0787578933612605E-3</v>
      </c>
      <c r="S300" s="185">
        <f>Calcul!$AG303</f>
        <v>0.32780396025655234</v>
      </c>
      <c r="T300" s="185">
        <f>Calcul!$AH303</f>
        <v>0.81332687802625303</v>
      </c>
      <c r="U300" s="185">
        <f>Calcul!$AM303</f>
        <v>0.30407217529060582</v>
      </c>
      <c r="V300" s="185">
        <f>Calcul!$AN303</f>
        <v>0.83705866299219955</v>
      </c>
      <c r="W300" s="185">
        <f>Calcul!AS303</f>
        <v>0.28043830394661889</v>
      </c>
      <c r="X300" s="185">
        <f>Calcul!AT303</f>
        <v>0.86069253433618653</v>
      </c>
    </row>
    <row r="301" spans="2:24" ht="13" customHeight="1">
      <c r="B301" s="198">
        <f t="shared" si="4"/>
        <v>44492</v>
      </c>
      <c r="C301" s="199" t="str">
        <f>Calcul!AV304</f>
        <v>Samedi</v>
      </c>
      <c r="D301" s="93">
        <f>Calcul!G304</f>
        <v>296</v>
      </c>
      <c r="E301" s="213">
        <f>Calcul!$L304</f>
        <v>-15.642099802324447</v>
      </c>
      <c r="F301" s="189" t="str">
        <f>Calcul!$M304</f>
        <v>-</v>
      </c>
      <c r="G301" s="191">
        <f>Calcul!$N304</f>
        <v>0.65175415843018525</v>
      </c>
      <c r="H301" s="183">
        <f>Calcul!$O304</f>
        <v>-11.442002450241617</v>
      </c>
      <c r="I301" s="197" t="str">
        <f>Calcul!AW304</f>
        <v>E</v>
      </c>
      <c r="J301" s="201">
        <f>Calcul!$P304</f>
        <v>0.57046459118665738</v>
      </c>
      <c r="K301" s="183">
        <f>Calcul!$Q304</f>
        <v>33.375858660869497</v>
      </c>
      <c r="L301" s="201">
        <f>IFERROR(Calcul!$Y304,"-")</f>
        <v>0.35000000000000003</v>
      </c>
      <c r="M301" s="201">
        <f>IFERROR(Calcul!$Z304,"-")</f>
        <v>0.7909722222222223</v>
      </c>
      <c r="N301" s="183">
        <f>IFERROR(Calcul!$AA304,"-")</f>
        <v>74.525512870020137</v>
      </c>
      <c r="O301" s="183">
        <f>IFERROR(Calcul!$AB304,"&lt; 0°")</f>
        <v>43.636322467814018</v>
      </c>
      <c r="P301" s="304">
        <f>Calcul!$T304</f>
        <v>0.44153485692714933</v>
      </c>
      <c r="Q301" s="181" t="str">
        <f>IFERROR(Calcul!AY304,Q300)</f>
        <v>-</v>
      </c>
      <c r="R301" s="306">
        <f>IFERROR(Calcul!AZ304,"00:00")</f>
        <v>2.0696870084897512E-3</v>
      </c>
      <c r="S301" s="185">
        <f>Calcul!$AG304</f>
        <v>0.32869688568019184</v>
      </c>
      <c r="T301" s="185">
        <f>Calcul!$AH304</f>
        <v>0.81223229669312291</v>
      </c>
      <c r="U301" s="185">
        <f>Calcul!$AM304</f>
        <v>0.30493982637923883</v>
      </c>
      <c r="V301" s="185">
        <f>Calcul!$AN304</f>
        <v>0.83598935599407598</v>
      </c>
      <c r="W301" s="185">
        <f>Calcul!AS304</f>
        <v>0.28130240831740422</v>
      </c>
      <c r="X301" s="185">
        <f>Calcul!AT304</f>
        <v>0.85962677405591059</v>
      </c>
    </row>
    <row r="302" spans="2:24" ht="13" customHeight="1">
      <c r="B302" s="198">
        <f t="shared" si="4"/>
        <v>44493</v>
      </c>
      <c r="C302" s="199" t="str">
        <f>Calcul!AV305</f>
        <v>Dimanche</v>
      </c>
      <c r="D302" s="93">
        <f>Calcul!G305</f>
        <v>297</v>
      </c>
      <c r="E302" s="213">
        <f>Calcul!$L305</f>
        <v>-15.775779380837857</v>
      </c>
      <c r="F302" s="189" t="str">
        <f>Calcul!$M305</f>
        <v>-</v>
      </c>
      <c r="G302" s="191">
        <f>Calcul!$N305</f>
        <v>0.65732414086824409</v>
      </c>
      <c r="H302" s="183">
        <f>Calcul!$O305</f>
        <v>-11.790808198385241</v>
      </c>
      <c r="I302" s="197" t="str">
        <f>Calcul!AW305</f>
        <v>E</v>
      </c>
      <c r="J302" s="201">
        <f>Calcul!$P305</f>
        <v>0.57037175814602314</v>
      </c>
      <c r="K302" s="183">
        <f>Calcul!$Q305</f>
        <v>33.027052912725871</v>
      </c>
      <c r="L302" s="201">
        <f>IFERROR(Calcul!$Y305,"-")</f>
        <v>0.35069444444444442</v>
      </c>
      <c r="M302" s="201">
        <f>IFERROR(Calcul!$Z305,"-")</f>
        <v>0.79027777777777775</v>
      </c>
      <c r="N302" s="183">
        <f>IFERROR(Calcul!$AA305,"-")</f>
        <v>74.021936447742178</v>
      </c>
      <c r="O302" s="183">
        <f>IFERROR(Calcul!$AB305,"&lt; 0°")</f>
        <v>43.561022529610121</v>
      </c>
      <c r="P302" s="304">
        <f>Calcul!$T305</f>
        <v>0.43947477479263108</v>
      </c>
      <c r="Q302" s="181" t="str">
        <f>IFERROR(Calcul!AY305,Q301)</f>
        <v>-</v>
      </c>
      <c r="R302" s="306">
        <f>IFERROR(Calcul!AZ305,"00:00")</f>
        <v>2.0600821345182485E-3</v>
      </c>
      <c r="S302" s="185">
        <f>Calcul!$AG305</f>
        <v>0.32959154057948187</v>
      </c>
      <c r="T302" s="185">
        <f>Calcul!$AH305</f>
        <v>0.81115197571256437</v>
      </c>
      <c r="U302" s="185">
        <f>Calcul!$AM305</f>
        <v>0.30580757127889874</v>
      </c>
      <c r="V302" s="185">
        <f>Calcul!$AN305</f>
        <v>0.8349359450131475</v>
      </c>
      <c r="W302" s="185">
        <f>Calcul!AS305</f>
        <v>0.28216480587279824</v>
      </c>
      <c r="X302" s="185">
        <f>Calcul!AT305</f>
        <v>0.85857871041924794</v>
      </c>
    </row>
    <row r="303" spans="2:24" ht="13" customHeight="1">
      <c r="B303" s="198">
        <f t="shared" si="4"/>
        <v>44494</v>
      </c>
      <c r="C303" s="199" t="str">
        <f>Calcul!AV306</f>
        <v>Lundi</v>
      </c>
      <c r="D303" s="93">
        <f>Calcul!G306</f>
        <v>298</v>
      </c>
      <c r="E303" s="213">
        <f>Calcul!$L306</f>
        <v>-15.897700974071657</v>
      </c>
      <c r="F303" s="189" t="str">
        <f>Calcul!$M306</f>
        <v>-</v>
      </c>
      <c r="G303" s="191">
        <f>Calcul!$N306</f>
        <v>0.66240420725298577</v>
      </c>
      <c r="H303" s="183">
        <f>Calcul!$O306</f>
        <v>-12.136629084539798</v>
      </c>
      <c r="I303" s="197" t="str">
        <f>Calcul!AW306</f>
        <v>E</v>
      </c>
      <c r="J303" s="201">
        <f>Calcul!$P306</f>
        <v>0.57028709037294412</v>
      </c>
      <c r="K303" s="183">
        <f>Calcul!$Q306</f>
        <v>32.681232026571315</v>
      </c>
      <c r="L303" s="201">
        <f>IFERROR(Calcul!$Y306,"-")</f>
        <v>0.35138888888888892</v>
      </c>
      <c r="M303" s="201">
        <f>IFERROR(Calcul!$Z306,"-")</f>
        <v>0.78888888888888886</v>
      </c>
      <c r="N303" s="183">
        <f>IFERROR(Calcul!$AA306,"-")</f>
        <v>73.522048875715967</v>
      </c>
      <c r="O303" s="183">
        <f>IFERROR(Calcul!$AB306,"&lt; 0°")</f>
        <v>43.483864326921555</v>
      </c>
      <c r="P303" s="304">
        <f>Calcul!$T306</f>
        <v>0.43742485114656665</v>
      </c>
      <c r="Q303" s="181" t="str">
        <f>IFERROR(Calcul!AY306,Q302)</f>
        <v>-</v>
      </c>
      <c r="R303" s="306">
        <f>IFERROR(Calcul!AZ306,"00:00")</f>
        <v>2.0499236460644332E-3</v>
      </c>
      <c r="S303" s="185">
        <f>Calcul!$AG306</f>
        <v>0.33048785412589526</v>
      </c>
      <c r="T303" s="185">
        <f>Calcul!$AH306</f>
        <v>0.81008632661999291</v>
      </c>
      <c r="U303" s="185">
        <f>Calcul!$AM306</f>
        <v>0.3066753833623696</v>
      </c>
      <c r="V303" s="185">
        <f>Calcul!$AN306</f>
        <v>0.83389879738351846</v>
      </c>
      <c r="W303" s="185">
        <f>Calcul!AS306</f>
        <v>0.28302552094360311</v>
      </c>
      <c r="X303" s="185">
        <f>Calcul!AT306</f>
        <v>0.85754865980228512</v>
      </c>
    </row>
    <row r="304" spans="2:24" ht="13" customHeight="1">
      <c r="B304" s="198">
        <f t="shared" si="4"/>
        <v>44495</v>
      </c>
      <c r="C304" s="199" t="str">
        <f>Calcul!AV307</f>
        <v>Mardi</v>
      </c>
      <c r="D304" s="93">
        <f>Calcul!G307</f>
        <v>299</v>
      </c>
      <c r="E304" s="213">
        <f>Calcul!$L307</f>
        <v>-16.00762784720591</v>
      </c>
      <c r="F304" s="189" t="str">
        <f>Calcul!$M307</f>
        <v>-</v>
      </c>
      <c r="G304" s="191">
        <f>Calcul!$N307</f>
        <v>0.66698449363357959</v>
      </c>
      <c r="H304" s="183">
        <f>Calcul!$O307</f>
        <v>-12.479354448597269</v>
      </c>
      <c r="I304" s="197" t="str">
        <f>Calcul!AW307</f>
        <v>E</v>
      </c>
      <c r="J304" s="201">
        <f>Calcul!$P307</f>
        <v>0.5702107522666009</v>
      </c>
      <c r="K304" s="183">
        <f>Calcul!$Q307</f>
        <v>32.338506662513844</v>
      </c>
      <c r="L304" s="201">
        <f>IFERROR(Calcul!$Y307,"-")</f>
        <v>0.3527777777777778</v>
      </c>
      <c r="M304" s="201">
        <f>IFERROR(Calcul!$Z307,"-")</f>
        <v>0.78819444444444453</v>
      </c>
      <c r="N304" s="183">
        <f>IFERROR(Calcul!$AA307,"-")</f>
        <v>73.026002096805627</v>
      </c>
      <c r="O304" s="183">
        <f>IFERROR(Calcul!$AB307,"&lt; 0°")</f>
        <v>43.404913004115876</v>
      </c>
      <c r="P304" s="304">
        <f>Calcul!$T307</f>
        <v>0.43538565969738036</v>
      </c>
      <c r="Q304" s="181" t="str">
        <f>IFERROR(Calcul!AY307,Q303)</f>
        <v>-</v>
      </c>
      <c r="R304" s="306">
        <f>IFERROR(Calcul!AZ307,"00:00")</f>
        <v>2.039191449186295E-3</v>
      </c>
      <c r="S304" s="185">
        <f>Calcul!$AG307</f>
        <v>0.3313857414251774</v>
      </c>
      <c r="T304" s="185">
        <f>Calcul!$AH307</f>
        <v>0.80903576310802439</v>
      </c>
      <c r="U304" s="185">
        <f>Calcul!$AM307</f>
        <v>0.30754322346154755</v>
      </c>
      <c r="V304" s="185">
        <f>Calcul!$AN307</f>
        <v>0.83287828107165407</v>
      </c>
      <c r="W304" s="185">
        <f>Calcul!AS307</f>
        <v>0.28388456610509644</v>
      </c>
      <c r="X304" s="185">
        <f>Calcul!AT307</f>
        <v>0.8565369384281053</v>
      </c>
    </row>
    <row r="305" spans="2:24" ht="13" customHeight="1">
      <c r="B305" s="198">
        <f t="shared" si="4"/>
        <v>44496</v>
      </c>
      <c r="C305" s="199" t="str">
        <f>Calcul!AV308</f>
        <v>Mercredi</v>
      </c>
      <c r="D305" s="93">
        <f>Calcul!G308</f>
        <v>300</v>
      </c>
      <c r="E305" s="213">
        <f>Calcul!$L308</f>
        <v>-16.105332331346368</v>
      </c>
      <c r="F305" s="189" t="str">
        <f>Calcul!$M308</f>
        <v>-</v>
      </c>
      <c r="G305" s="191">
        <f>Calcul!$N308</f>
        <v>0.67105551380609862</v>
      </c>
      <c r="H305" s="183">
        <f>Calcul!$O308</f>
        <v>-12.818873243929016</v>
      </c>
      <c r="I305" s="197" t="str">
        <f>Calcul!AW308</f>
        <v>E</v>
      </c>
      <c r="J305" s="201">
        <f>Calcul!$P308</f>
        <v>0.57014290193039219</v>
      </c>
      <c r="K305" s="183">
        <f>Calcul!$Q308</f>
        <v>31.998987867182098</v>
      </c>
      <c r="L305" s="201">
        <f>IFERROR(Calcul!$Y308,"-")</f>
        <v>0.35347222222222219</v>
      </c>
      <c r="M305" s="201">
        <f>IFERROR(Calcul!$Z308,"-")</f>
        <v>0.78680555555555554</v>
      </c>
      <c r="N305" s="183">
        <f>IFERROR(Calcul!$AA308,"-")</f>
        <v>72.533950128960839</v>
      </c>
      <c r="O305" s="183">
        <f>IFERROR(Calcul!$AB308,"&lt; 0°")</f>
        <v>43.324236772634535</v>
      </c>
      <c r="P305" s="304">
        <f>Calcul!$T308</f>
        <v>0.43335779468422458</v>
      </c>
      <c r="Q305" s="181" t="str">
        <f>IFERROR(Calcul!AY308,Q304)</f>
        <v>-</v>
      </c>
      <c r="R305" s="306">
        <f>IFERROR(Calcul!AZ308,"00:00")</f>
        <v>2.0278650131557718E-3</v>
      </c>
      <c r="S305" s="185">
        <f>Calcul!$AG308</f>
        <v>0.33228510302958975</v>
      </c>
      <c r="T305" s="185">
        <f>Calcul!$AH308</f>
        <v>0.80800070083119457</v>
      </c>
      <c r="U305" s="185">
        <f>Calcul!$AM308</f>
        <v>0.30841103943175735</v>
      </c>
      <c r="V305" s="185">
        <f>Calcul!$AN308</f>
        <v>0.83187476442902686</v>
      </c>
      <c r="W305" s="185">
        <f>Calcul!AS308</f>
        <v>0.28474194178649503</v>
      </c>
      <c r="X305" s="185">
        <f>Calcul!AT308</f>
        <v>0.85554386207428934</v>
      </c>
    </row>
    <row r="306" spans="2:24" ht="13" customHeight="1">
      <c r="B306" s="198">
        <f t="shared" si="4"/>
        <v>44497</v>
      </c>
      <c r="C306" s="199" t="str">
        <f>Calcul!AV309</f>
        <v>Jeudi</v>
      </c>
      <c r="D306" s="93">
        <f>Calcul!G309</f>
        <v>301</v>
      </c>
      <c r="E306" s="213">
        <f>Calcul!$L309</f>
        <v>-16.190596322163262</v>
      </c>
      <c r="F306" s="189" t="str">
        <f>Calcul!$M309</f>
        <v>-</v>
      </c>
      <c r="G306" s="191">
        <f>Calcul!$N309</f>
        <v>0.6746081800901359</v>
      </c>
      <c r="H306" s="183">
        <f>Calcul!$O309</f>
        <v>-13.155074068902717</v>
      </c>
      <c r="I306" s="197" t="str">
        <f>Calcul!AW309</f>
        <v>E</v>
      </c>
      <c r="J306" s="201">
        <f>Calcul!$P309</f>
        <v>0.57008369082565824</v>
      </c>
      <c r="K306" s="183">
        <f>Calcul!$Q309</f>
        <v>31.662787042208397</v>
      </c>
      <c r="L306" s="201">
        <f>IFERROR(Calcul!$Y309,"-")</f>
        <v>0.35416666666666669</v>
      </c>
      <c r="M306" s="201">
        <f>IFERROR(Calcul!$Z309,"-")</f>
        <v>0.78541666666666676</v>
      </c>
      <c r="N306" s="183">
        <f>IFERROR(Calcul!$AA309,"-")</f>
        <v>72.046049073038205</v>
      </c>
      <c r="O306" s="183">
        <f>IFERROR(Calcul!$AB309,"&lt; 0°")</f>
        <v>43.241906958558658</v>
      </c>
      <c r="P306" s="304">
        <f>Calcul!$T309</f>
        <v>0.43134187127842477</v>
      </c>
      <c r="Q306" s="181" t="str">
        <f>IFERROR(Calcul!AY309,Q305)</f>
        <v>-</v>
      </c>
      <c r="R306" s="306">
        <f>IFERROR(Calcul!AZ309,"00:00")</f>
        <v>2.0159234057998132E-3</v>
      </c>
      <c r="S306" s="185">
        <f>Calcul!$AG309</f>
        <v>0.33318582446240302</v>
      </c>
      <c r="T306" s="185">
        <f>Calcul!$AH309</f>
        <v>0.80698155718891329</v>
      </c>
      <c r="U306" s="185">
        <f>Calcul!$AM309</f>
        <v>0.30927876572656088</v>
      </c>
      <c r="V306" s="185">
        <f>Calcul!$AN309</f>
        <v>0.8308886159247556</v>
      </c>
      <c r="W306" s="185">
        <f>Calcul!AS309</f>
        <v>0.28559763588842962</v>
      </c>
      <c r="X306" s="185">
        <f>Calcul!AT309</f>
        <v>0.8545697457628868</v>
      </c>
    </row>
    <row r="307" spans="2:24" ht="13" customHeight="1">
      <c r="B307" s="198">
        <f t="shared" si="4"/>
        <v>44498</v>
      </c>
      <c r="C307" s="199" t="str">
        <f>Calcul!AV310</f>
        <v>Vendredi</v>
      </c>
      <c r="D307" s="93">
        <f>Calcul!G310</f>
        <v>302</v>
      </c>
      <c r="E307" s="213">
        <f>Calcul!$L310</f>
        <v>-16.263211783988126</v>
      </c>
      <c r="F307" s="189" t="str">
        <f>Calcul!$M310</f>
        <v>-</v>
      </c>
      <c r="G307" s="191">
        <f>Calcul!$N310</f>
        <v>0.67763382433283859</v>
      </c>
      <c r="H307" s="183">
        <f>Calcul!$O310</f>
        <v>-13.487845201338398</v>
      </c>
      <c r="I307" s="197" t="str">
        <f>Calcul!AW310</f>
        <v>E</v>
      </c>
      <c r="J307" s="201">
        <f>Calcul!$P310</f>
        <v>0.5700332634216132</v>
      </c>
      <c r="K307" s="183">
        <f>Calcul!$Q310</f>
        <v>31.330015909772715</v>
      </c>
      <c r="L307" s="201">
        <f>IFERROR(Calcul!$Y310,"-")</f>
        <v>0.35555555555555557</v>
      </c>
      <c r="M307" s="201">
        <f>IFERROR(Calcul!$Z310,"-")</f>
        <v>0.78472222222222221</v>
      </c>
      <c r="N307" s="183">
        <f>IFERROR(Calcul!$AA310,"-")</f>
        <v>71.56245711489764</v>
      </c>
      <c r="O307" s="183">
        <f>IFERROR(Calcul!$AB310,"&lt; 0°")</f>
        <v>43.157998046139525</v>
      </c>
      <c r="P307" s="304">
        <f>Calcul!$T310</f>
        <v>0.42933852594582739</v>
      </c>
      <c r="Q307" s="181" t="str">
        <f>IFERROR(Calcul!AY310,Q306)</f>
        <v>-</v>
      </c>
      <c r="R307" s="306">
        <f>IFERROR(Calcul!AZ310,"00:00")</f>
        <v>2.0033453325973838E-3</v>
      </c>
      <c r="S307" s="185">
        <f>Calcul!$AG310</f>
        <v>0.33408777575703313</v>
      </c>
      <c r="T307" s="185">
        <f>Calcul!$AH310</f>
        <v>0.80597875108619332</v>
      </c>
      <c r="U307" s="185">
        <f>Calcul!$AM310</f>
        <v>0.31014632298505485</v>
      </c>
      <c r="V307" s="185">
        <f>Calcul!$AN310</f>
        <v>0.82992020385817167</v>
      </c>
      <c r="W307" s="185">
        <f>Calcul!AS310</f>
        <v>0.28645162341015079</v>
      </c>
      <c r="X307" s="185">
        <f>Calcul!AT310</f>
        <v>0.85361490343307567</v>
      </c>
    </row>
    <row r="308" spans="2:24" ht="13" customHeight="1">
      <c r="B308" s="198">
        <f t="shared" si="4"/>
        <v>44499</v>
      </c>
      <c r="C308" s="199" t="str">
        <f>Calcul!AV311</f>
        <v>Samedi</v>
      </c>
      <c r="D308" s="93">
        <f>Calcul!G311</f>
        <v>303</v>
      </c>
      <c r="E308" s="213">
        <f>Calcul!$L311</f>
        <v>-16.322981257878936</v>
      </c>
      <c r="F308" s="189" t="str">
        <f>Calcul!$M311</f>
        <v>-</v>
      </c>
      <c r="G308" s="191">
        <f>Calcul!$N311</f>
        <v>0.68012421907828902</v>
      </c>
      <c r="H308" s="183">
        <f>Calcul!$O311</f>
        <v>-13.817074635983907</v>
      </c>
      <c r="I308" s="197" t="str">
        <f>Calcul!AW311</f>
        <v>E</v>
      </c>
      <c r="J308" s="201">
        <f>Calcul!$P311</f>
        <v>0.56999175684252235</v>
      </c>
      <c r="K308" s="183">
        <f>Calcul!$Q311</f>
        <v>31.000786475127207</v>
      </c>
      <c r="L308" s="201">
        <f>IFERROR(Calcul!$Y311,"-")</f>
        <v>0.35625000000000001</v>
      </c>
      <c r="M308" s="201">
        <f>IFERROR(Calcul!$Z311,"-")</f>
        <v>0.78333333333333333</v>
      </c>
      <c r="N308" s="183">
        <f>IFERROR(Calcul!$AA311,"-")</f>
        <v>71.083334521356818</v>
      </c>
      <c r="O308" s="183">
        <f>IFERROR(Calcul!$AB311,"&lt; 0°")</f>
        <v>43.072587716690009</v>
      </c>
      <c r="P308" s="304">
        <f>Calcul!$T311</f>
        <v>0.42734841676608665</v>
      </c>
      <c r="Q308" s="181" t="str">
        <f>IFERROR(Calcul!AY311,Q307)</f>
        <v>-</v>
      </c>
      <c r="R308" s="306">
        <f>IFERROR(Calcul!AZ311,"00:00")</f>
        <v>1.99010917974074E-3</v>
      </c>
      <c r="S308" s="185">
        <f>Calcul!$AG311</f>
        <v>0.33499081101334244</v>
      </c>
      <c r="T308" s="185">
        <f>Calcul!$AH311</f>
        <v>0.8049927026717022</v>
      </c>
      <c r="U308" s="185">
        <f>Calcul!$AM311</f>
        <v>0.3110136176337589</v>
      </c>
      <c r="V308" s="185">
        <f>Calcul!$AN311</f>
        <v>0.82896989605128579</v>
      </c>
      <c r="W308" s="185">
        <f>Calcul!AS311</f>
        <v>0.28730386608827713</v>
      </c>
      <c r="X308" s="185">
        <f>Calcul!AT311</f>
        <v>0.85267964759676762</v>
      </c>
    </row>
    <row r="309" spans="2:24" ht="13" customHeight="1">
      <c r="B309" s="198">
        <f t="shared" si="4"/>
        <v>44500</v>
      </c>
      <c r="C309" s="199" t="str">
        <f>Calcul!AV312</f>
        <v>Dimanche</v>
      </c>
      <c r="D309" s="93">
        <f>Calcul!G312</f>
        <v>304</v>
      </c>
      <c r="E309" s="213">
        <f>Calcul!$L312</f>
        <v>-16.369718372073784</v>
      </c>
      <c r="F309" s="189" t="str">
        <f>Calcul!$M312</f>
        <v>-</v>
      </c>
      <c r="G309" s="191">
        <f>Calcul!$N312</f>
        <v>0.68207159883640767</v>
      </c>
      <c r="H309" s="183">
        <f>Calcul!$O312</f>
        <v>-14.142650125085577</v>
      </c>
      <c r="I309" s="197" t="str">
        <f>Calcul!AW312</f>
        <v>H</v>
      </c>
      <c r="J309" s="201">
        <f>Calcul!$P312</f>
        <v>0.52829263384655378</v>
      </c>
      <c r="K309" s="183">
        <f>Calcul!$Q312</f>
        <v>30.675210986025537</v>
      </c>
      <c r="L309" s="201">
        <f>IFERROR(Calcul!$Y312,"-")</f>
        <v>0.31527777777777777</v>
      </c>
      <c r="M309" s="201">
        <f>IFERROR(Calcul!$Z312,"-")</f>
        <v>0.74097222222222225</v>
      </c>
      <c r="N309" s="183">
        <f>IFERROR(Calcul!$AA312,"-")</f>
        <v>70.608843629572632</v>
      </c>
      <c r="O309" s="183">
        <f>IFERROR(Calcul!$AB312,"&lt; 0°")</f>
        <v>42.985756882204406</v>
      </c>
      <c r="P309" s="304">
        <f>Calcul!$T312</f>
        <v>0.4253722237047432</v>
      </c>
      <c r="Q309" s="181" t="str">
        <f>IFERROR(Calcul!AY312,Q308)</f>
        <v>-</v>
      </c>
      <c r="R309" s="306">
        <f>IFERROR(Calcul!AZ312,"00:00")</f>
        <v>1.9761930613434453E-3</v>
      </c>
      <c r="S309" s="185">
        <f>Calcul!$AG312</f>
        <v>0.29422810130707738</v>
      </c>
      <c r="T309" s="185">
        <f>Calcul!$AH312</f>
        <v>0.76235716638603002</v>
      </c>
      <c r="U309" s="185">
        <f>Calcul!$AM312</f>
        <v>0.27021387483862019</v>
      </c>
      <c r="V309" s="185">
        <f>Calcul!$AN312</f>
        <v>0.78637139285448721</v>
      </c>
      <c r="W309" s="185">
        <f>Calcul!AS312</f>
        <v>0.24648764538230925</v>
      </c>
      <c r="X309" s="185">
        <f>Calcul!AT312</f>
        <v>0.81009762231079829</v>
      </c>
    </row>
    <row r="310" spans="2:24" ht="13" customHeight="1">
      <c r="B310" s="198">
        <f t="shared" si="4"/>
        <v>44501</v>
      </c>
      <c r="C310" s="199" t="str">
        <f>Calcul!AV313</f>
        <v>Lundi</v>
      </c>
      <c r="D310" s="93">
        <f>Calcul!G313</f>
        <v>305</v>
      </c>
      <c r="E310" s="213">
        <f>Calcul!$L313</f>
        <v>-16.403248353167303</v>
      </c>
      <c r="F310" s="189" t="str">
        <f>Calcul!$M313</f>
        <v>-</v>
      </c>
      <c r="G310" s="191">
        <f>Calcul!$N313</f>
        <v>0.68346868138197092</v>
      </c>
      <c r="H310" s="183">
        <f>Calcul!$O313</f>
        <v>-14.464459222122803</v>
      </c>
      <c r="I310" s="197" t="str">
        <f>Calcul!AW313</f>
        <v>H</v>
      </c>
      <c r="J310" s="201">
        <f>Calcul!$P313</f>
        <v>0.52826934913746104</v>
      </c>
      <c r="K310" s="183">
        <f>Calcul!$Q313</f>
        <v>30.353401888988309</v>
      </c>
      <c r="L310" s="201">
        <f>IFERROR(Calcul!$Y313,"-")</f>
        <v>0.31666666666666665</v>
      </c>
      <c r="M310" s="201">
        <f>IFERROR(Calcul!$Z313,"-")</f>
        <v>0.7402777777777777</v>
      </c>
      <c r="N310" s="183">
        <f>IFERROR(Calcul!$AA313,"-")</f>
        <v>70.139148829407034</v>
      </c>
      <c r="O310" s="183">
        <f>IFERROR(Calcul!$AB313,"&lt; 0°")</f>
        <v>42.897589713046834</v>
      </c>
      <c r="P310" s="304">
        <f>Calcul!$T313</f>
        <v>0.42341064883377544</v>
      </c>
      <c r="Q310" s="181" t="str">
        <f>IFERROR(Calcul!AY313,Q309)</f>
        <v>-</v>
      </c>
      <c r="R310" s="306">
        <f>IFERROR(Calcul!AZ313,"00:00")</f>
        <v>1.9615748709677638E-3</v>
      </c>
      <c r="S310" s="185">
        <f>Calcul!$AG313</f>
        <v>0.2951328009551844</v>
      </c>
      <c r="T310" s="185">
        <f>Calcul!$AH313</f>
        <v>0.76140589731973751</v>
      </c>
      <c r="U310" s="185">
        <f>Calcul!$AM313</f>
        <v>0.27108030480940742</v>
      </c>
      <c r="V310" s="185">
        <f>Calcul!$AN313</f>
        <v>0.7854583934655146</v>
      </c>
      <c r="W310" s="185">
        <f>Calcul!AS313</f>
        <v>0.24733622880886744</v>
      </c>
      <c r="X310" s="185">
        <f>Calcul!AT313</f>
        <v>0.80920246946605456</v>
      </c>
    </row>
    <row r="311" spans="2:24" ht="13" customHeight="1">
      <c r="B311" s="198">
        <f t="shared" si="4"/>
        <v>44502</v>
      </c>
      <c r="C311" s="199" t="str">
        <f>Calcul!AV314</f>
        <v>Mardi</v>
      </c>
      <c r="D311" s="93">
        <f>Calcul!G314</f>
        <v>306</v>
      </c>
      <c r="E311" s="213">
        <f>Calcul!$L314</f>
        <v>-16.423408536266614</v>
      </c>
      <c r="F311" s="189" t="str">
        <f>Calcul!$M314</f>
        <v>-</v>
      </c>
      <c r="G311" s="191">
        <f>Calcul!$N314</f>
        <v>0.68430868901110886</v>
      </c>
      <c r="H311" s="183">
        <f>Calcul!$O314</f>
        <v>-14.782389328772314</v>
      </c>
      <c r="I311" s="197" t="str">
        <f>Calcul!AW314</f>
        <v>H</v>
      </c>
      <c r="J311" s="201">
        <f>Calcul!$P314</f>
        <v>0.52825534901030868</v>
      </c>
      <c r="K311" s="183">
        <f>Calcul!$Q314</f>
        <v>30.035471782338799</v>
      </c>
      <c r="L311" s="201">
        <f>IFERROR(Calcul!$Y314,"-")</f>
        <v>0.31736111111111115</v>
      </c>
      <c r="M311" s="201">
        <f>IFERROR(Calcul!$Z314,"-")</f>
        <v>0.73888888888888893</v>
      </c>
      <c r="N311" s="183">
        <f>IFERROR(Calcul!$AA314,"-")</f>
        <v>69.674416538318511</v>
      </c>
      <c r="O311" s="183">
        <f>IFERROR(Calcul!$AB314,"&lt; 0°")</f>
        <v>42.808173659021911</v>
      </c>
      <c r="P311" s="304">
        <f>Calcul!$T314</f>
        <v>0.42146441649612248</v>
      </c>
      <c r="Q311" s="181" t="str">
        <f>IFERROR(Calcul!AY314,Q310)</f>
        <v>-</v>
      </c>
      <c r="R311" s="306">
        <f>IFERROR(Calcul!AZ314,"00:00")</f>
        <v>1.9462323376529533E-3</v>
      </c>
      <c r="S311" s="185">
        <f>Calcul!$AG314</f>
        <v>0.29603804713984749</v>
      </c>
      <c r="T311" s="185">
        <f>Calcul!$AH314</f>
        <v>0.76047265088076976</v>
      </c>
      <c r="U311" s="185">
        <f>Calcul!$AM314</f>
        <v>0.27194610245884715</v>
      </c>
      <c r="V311" s="185">
        <f>Calcul!$AN314</f>
        <v>0.78456459556177016</v>
      </c>
      <c r="W311" s="185">
        <f>Calcul!AS314</f>
        <v>0.24818286962668043</v>
      </c>
      <c r="X311" s="185">
        <f>Calcul!AT314</f>
        <v>0.80832782839393691</v>
      </c>
    </row>
    <row r="312" spans="2:24" ht="13" customHeight="1">
      <c r="B312" s="198">
        <f t="shared" si="4"/>
        <v>44503</v>
      </c>
      <c r="C312" s="199" t="str">
        <f>Calcul!AV315</f>
        <v>Mercredi</v>
      </c>
      <c r="D312" s="93">
        <f>Calcul!G315</f>
        <v>307</v>
      </c>
      <c r="E312" s="213">
        <f>Calcul!$L315</f>
        <v>-16.430048872310248</v>
      </c>
      <c r="F312" s="189" t="str">
        <f>Calcul!$M315</f>
        <v>-</v>
      </c>
      <c r="G312" s="191">
        <f>Calcul!$N315</f>
        <v>0.68458536967959371</v>
      </c>
      <c r="H312" s="183">
        <f>Calcul!$O315</f>
        <v>-15.096327745158534</v>
      </c>
      <c r="I312" s="197" t="str">
        <f>Calcul!AW315</f>
        <v>H</v>
      </c>
      <c r="J312" s="201">
        <f>Calcul!$P315</f>
        <v>0.52825073766583397</v>
      </c>
      <c r="K312" s="183">
        <f>Calcul!$Q315</f>
        <v>29.721533365952581</v>
      </c>
      <c r="L312" s="201">
        <f>IFERROR(Calcul!$Y315,"-")</f>
        <v>0.31875000000000003</v>
      </c>
      <c r="M312" s="201">
        <f>IFERROR(Calcul!$Z315,"-")</f>
        <v>0.73819444444444438</v>
      </c>
      <c r="N312" s="183">
        <f>IFERROR(Calcul!$AA315,"-")</f>
        <v>69.214815168313422</v>
      </c>
      <c r="O312" s="183">
        <f>IFERROR(Calcul!$AB315,"&lt; 0°")</f>
        <v>42.717599463117885</v>
      </c>
      <c r="P312" s="304">
        <f>Calcul!$T315</f>
        <v>0.41953427340954352</v>
      </c>
      <c r="Q312" s="181" t="str">
        <f>IFERROR(Calcul!AY315,Q311)</f>
        <v>-</v>
      </c>
      <c r="R312" s="306">
        <f>IFERROR(Calcul!AZ315,"00:00")</f>
        <v>1.9301430865789615E-3</v>
      </c>
      <c r="S312" s="185">
        <f>Calcul!$AG315</f>
        <v>0.2969436262275007</v>
      </c>
      <c r="T312" s="185">
        <f>Calcul!$AH315</f>
        <v>0.75955784910416713</v>
      </c>
      <c r="U312" s="185">
        <f>Calcul!$AM315</f>
        <v>0.27281111375224421</v>
      </c>
      <c r="V312" s="185">
        <f>Calcul!$AN315</f>
        <v>0.78369036157942373</v>
      </c>
      <c r="W312" s="185">
        <f>Calcul!AS315</f>
        <v>0.24902747320772958</v>
      </c>
      <c r="X312" s="185">
        <f>Calcul!AT315</f>
        <v>0.80747400212393827</v>
      </c>
    </row>
    <row r="313" spans="2:24" ht="13" customHeight="1">
      <c r="B313" s="198">
        <f t="shared" si="4"/>
        <v>44504</v>
      </c>
      <c r="C313" s="199" t="str">
        <f>Calcul!AV316</f>
        <v>Jeudi</v>
      </c>
      <c r="D313" s="93">
        <f>Calcul!G316</f>
        <v>308</v>
      </c>
      <c r="E313" s="213">
        <f>Calcul!$L316</f>
        <v>-16.423032430669092</v>
      </c>
      <c r="F313" s="189" t="str">
        <f>Calcul!$M316</f>
        <v>-</v>
      </c>
      <c r="G313" s="191">
        <f>Calcul!$N316</f>
        <v>0.68429301794454556</v>
      </c>
      <c r="H313" s="183">
        <f>Calcul!$O316</f>
        <v>-15.406161723442143</v>
      </c>
      <c r="I313" s="197" t="str">
        <f>Calcul!AW316</f>
        <v>H</v>
      </c>
      <c r="J313" s="201">
        <f>Calcul!$P316</f>
        <v>0.52825561019475142</v>
      </c>
      <c r="K313" s="183">
        <f>Calcul!$Q316</f>
        <v>29.411699387668971</v>
      </c>
      <c r="L313" s="201">
        <f>IFERROR(Calcul!$Y316,"-")</f>
        <v>0.31944444444444448</v>
      </c>
      <c r="M313" s="201">
        <f>IFERROR(Calcul!$Z316,"-")</f>
        <v>0.7368055555555556</v>
      </c>
      <c r="N313" s="183">
        <f>IFERROR(Calcul!$AA316,"-")</f>
        <v>68.760515084478968</v>
      </c>
      <c r="O313" s="183">
        <f>IFERROR(Calcul!$AB316,"&lt; 0°")</f>
        <v>42.62596116719061</v>
      </c>
      <c r="P313" s="304">
        <f>Calcul!$T316</f>
        <v>0.41762098870503211</v>
      </c>
      <c r="Q313" s="181" t="str">
        <f>IFERROR(Calcul!AY316,Q312)</f>
        <v>-</v>
      </c>
      <c r="R313" s="306">
        <f>IFERROR(Calcul!AZ316,"00:00")</f>
        <v>1.9132847045114088E-3</v>
      </c>
      <c r="S313" s="185">
        <f>Calcul!$AG316</f>
        <v>0.29784930678581528</v>
      </c>
      <c r="T313" s="185">
        <f>Calcul!$AH316</f>
        <v>0.75866191360368751</v>
      </c>
      <c r="U313" s="185">
        <f>Calcul!$AM316</f>
        <v>0.27367516875005066</v>
      </c>
      <c r="V313" s="185">
        <f>Calcul!$AN316</f>
        <v>0.78283605163945225</v>
      </c>
      <c r="W313" s="185">
        <f>Calcul!AS316</f>
        <v>0.24986993009667213</v>
      </c>
      <c r="X313" s="185">
        <f>Calcul!AT316</f>
        <v>0.80664129029283071</v>
      </c>
    </row>
    <row r="314" spans="2:24" ht="13" customHeight="1">
      <c r="B314" s="198">
        <f t="shared" si="4"/>
        <v>44505</v>
      </c>
      <c r="C314" s="199" t="str">
        <f>Calcul!AV317</f>
        <v>Vendredi</v>
      </c>
      <c r="D314" s="93">
        <f>Calcul!G317</f>
        <v>309</v>
      </c>
      <c r="E314" s="213">
        <f>Calcul!$L317</f>
        <v>-16.402235895090499</v>
      </c>
      <c r="F314" s="189" t="str">
        <f>Calcul!$M317</f>
        <v>-</v>
      </c>
      <c r="G314" s="191">
        <f>Calcul!$N317</f>
        <v>0.68342649562877078</v>
      </c>
      <c r="H314" s="183">
        <f>Calcul!$O317</f>
        <v>-15.711778524787384</v>
      </c>
      <c r="I314" s="197" t="str">
        <f>Calcul!AW317</f>
        <v>H</v>
      </c>
      <c r="J314" s="201">
        <f>Calcul!$P317</f>
        <v>0.52827005223334766</v>
      </c>
      <c r="K314" s="183">
        <f>Calcul!$Q317</f>
        <v>29.10608258632373</v>
      </c>
      <c r="L314" s="201">
        <f>IFERROR(Calcul!$Y317,"-")</f>
        <v>0.32013888888888892</v>
      </c>
      <c r="M314" s="201">
        <f>IFERROR(Calcul!$Z317,"-")</f>
        <v>0.73611111111111116</v>
      </c>
      <c r="N314" s="183">
        <f>IFERROR(Calcul!$AA317,"-")</f>
        <v>68.311688554618414</v>
      </c>
      <c r="O314" s="183">
        <f>IFERROR(Calcul!$AB317,"&lt; 0°")</f>
        <v>42.533356108839193</v>
      </c>
      <c r="P314" s="304">
        <f>Calcul!$T317</f>
        <v>0.41572535389490967</v>
      </c>
      <c r="Q314" s="181" t="str">
        <f>IFERROR(Calcul!AY317,Q313)</f>
        <v>-</v>
      </c>
      <c r="R314" s="306">
        <f>IFERROR(Calcul!AZ317,"00:00")</f>
        <v>1.8956348101224485E-3</v>
      </c>
      <c r="S314" s="185">
        <f>Calcul!$AG317</f>
        <v>0.29875483930170232</v>
      </c>
      <c r="T314" s="185">
        <f>Calcul!$AH317</f>
        <v>0.75778526516499312</v>
      </c>
      <c r="U314" s="185">
        <f>Calcul!$AM317</f>
        <v>0.27453808134587671</v>
      </c>
      <c r="V314" s="185">
        <f>Calcul!$AN317</f>
        <v>0.78200202312081857</v>
      </c>
      <c r="W314" s="185">
        <f>Calcul!AS317</f>
        <v>0.25071011576068275</v>
      </c>
      <c r="X314" s="185">
        <f>Calcul!AT317</f>
        <v>0.80582998870601263</v>
      </c>
    </row>
    <row r="315" spans="2:24" ht="13" customHeight="1">
      <c r="B315" s="198">
        <f t="shared" si="4"/>
        <v>44506</v>
      </c>
      <c r="C315" s="199" t="str">
        <f>Calcul!AV318</f>
        <v>Samedi</v>
      </c>
      <c r="D315" s="93">
        <f>Calcul!G318</f>
        <v>310</v>
      </c>
      <c r="E315" s="213">
        <f>Calcul!$L318</f>
        <v>-16.367550050998009</v>
      </c>
      <c r="F315" s="189" t="str">
        <f>Calcul!$M318</f>
        <v>-</v>
      </c>
      <c r="G315" s="191">
        <f>Calcul!$N318</f>
        <v>0.681981252124917</v>
      </c>
      <c r="H315" s="183">
        <f>Calcul!$O318</f>
        <v>-16.013065479743222</v>
      </c>
      <c r="I315" s="197" t="str">
        <f>Calcul!AW318</f>
        <v>H</v>
      </c>
      <c r="J315" s="201">
        <f>Calcul!$P318</f>
        <v>0.52829413962507854</v>
      </c>
      <c r="K315" s="183">
        <f>Calcul!$Q318</f>
        <v>28.804795631367892</v>
      </c>
      <c r="L315" s="201">
        <f>IFERROR(Calcul!$Y318,"-")</f>
        <v>0.3215277777777778</v>
      </c>
      <c r="M315" s="201">
        <f>IFERROR(Calcul!$Z318,"-")</f>
        <v>0.73541666666666661</v>
      </c>
      <c r="N315" s="183">
        <f>IFERROR(Calcul!$AA318,"-")</f>
        <v>67.868509689501494</v>
      </c>
      <c r="O315" s="183">
        <f>IFERROR(Calcul!$AB318,"&lt; 0°")</f>
        <v>42.439884908708912</v>
      </c>
      <c r="P315" s="304">
        <f>Calcul!$T318</f>
        <v>0.41384818276562679</v>
      </c>
      <c r="Q315" s="181" t="str">
        <f>IFERROR(Calcul!AY318,Q314)</f>
        <v>-</v>
      </c>
      <c r="R315" s="306">
        <f>IFERROR(Calcul!AZ318,"00:00")</f>
        <v>1.877171129282873E-3</v>
      </c>
      <c r="S315" s="185">
        <f>Calcul!$AG318</f>
        <v>0.2996599559367541</v>
      </c>
      <c r="T315" s="185">
        <f>Calcul!$AH318</f>
        <v>0.75692832331340298</v>
      </c>
      <c r="U315" s="185">
        <f>Calcul!$AM318</f>
        <v>0.275399649035798</v>
      </c>
      <c r="V315" s="185">
        <f>Calcul!$AN318</f>
        <v>0.78118863021435914</v>
      </c>
      <c r="W315" s="185">
        <f>Calcul!AS318</f>
        <v>0.25154789036521558</v>
      </c>
      <c r="X315" s="185">
        <f>Calcul!AT318</f>
        <v>0.80504038888494156</v>
      </c>
    </row>
    <row r="316" spans="2:24" ht="13" customHeight="1">
      <c r="B316" s="198">
        <f t="shared" si="4"/>
        <v>44507</v>
      </c>
      <c r="C316" s="199" t="str">
        <f>Calcul!AV319</f>
        <v>Dimanche</v>
      </c>
      <c r="D316" s="93">
        <f>Calcul!G319</f>
        <v>311</v>
      </c>
      <c r="E316" s="213">
        <f>Calcul!$L319</f>
        <v>-16.318880262117972</v>
      </c>
      <c r="F316" s="189" t="str">
        <f>Calcul!$M319</f>
        <v>-</v>
      </c>
      <c r="G316" s="191">
        <f>Calcul!$N319</f>
        <v>0.67995334425491549</v>
      </c>
      <c r="H316" s="183">
        <f>Calcul!$O319</f>
        <v>-16.309910052061021</v>
      </c>
      <c r="I316" s="197" t="str">
        <f>Calcul!AW319</f>
        <v>H</v>
      </c>
      <c r="J316" s="201">
        <f>Calcul!$P319</f>
        <v>0.52832793808957856</v>
      </c>
      <c r="K316" s="183">
        <f>Calcul!$Q319</f>
        <v>28.507951059050093</v>
      </c>
      <c r="L316" s="201">
        <f>IFERROR(Calcul!$Y319,"-")</f>
        <v>0.32222222222222224</v>
      </c>
      <c r="M316" s="201">
        <f>IFERROR(Calcul!$Z319,"-")</f>
        <v>0.73402777777777783</v>
      </c>
      <c r="N316" s="183">
        <f>IFERROR(Calcul!$AA319,"-")</f>
        <v>67.431154373245775</v>
      </c>
      <c r="O316" s="183">
        <f>IFERROR(Calcul!$AB319,"&lt; 0°")</f>
        <v>42.345651447447302</v>
      </c>
      <c r="P316" s="304">
        <f>Calcul!$T319</f>
        <v>0.41199031119025914</v>
      </c>
      <c r="Q316" s="181" t="str">
        <f>IFERROR(Calcul!AY319,Q315)</f>
        <v>-</v>
      </c>
      <c r="R316" s="306">
        <f>IFERROR(Calcul!AZ319,"00:00")</f>
        <v>1.8578715753676533E-3</v>
      </c>
      <c r="S316" s="185">
        <f>Calcul!$AG319</f>
        <v>0.3005643703232227</v>
      </c>
      <c r="T316" s="185">
        <f>Calcul!$AH319</f>
        <v>0.75609150585593443</v>
      </c>
      <c r="U316" s="185">
        <f>Calcul!$AM319</f>
        <v>0.27625965272147929</v>
      </c>
      <c r="V316" s="185">
        <f>Calcul!$AN319</f>
        <v>0.7803962234576779</v>
      </c>
      <c r="W316" s="185">
        <f>Calcul!AS319</f>
        <v>0.2523830985778493</v>
      </c>
      <c r="X316" s="185">
        <f>Calcul!AT319</f>
        <v>0.80427277760130789</v>
      </c>
    </row>
    <row r="317" spans="2:24" ht="13" customHeight="1">
      <c r="B317" s="198">
        <f t="shared" si="4"/>
        <v>44508</v>
      </c>
      <c r="C317" s="199" t="str">
        <f>Calcul!AV320</f>
        <v>Lundi</v>
      </c>
      <c r="D317" s="93">
        <f>Calcul!G320</f>
        <v>312</v>
      </c>
      <c r="E317" s="213">
        <f>Calcul!$L320</f>
        <v>-16.256146934373259</v>
      </c>
      <c r="F317" s="189" t="str">
        <f>Calcul!$M320</f>
        <v>-</v>
      </c>
      <c r="G317" s="191">
        <f>Calcul!$N320</f>
        <v>0.67733945559888575</v>
      </c>
      <c r="H317" s="183">
        <f>Calcul!$O320</f>
        <v>-16.602199905963452</v>
      </c>
      <c r="I317" s="197" t="str">
        <f>Calcul!AW320</f>
        <v>H</v>
      </c>
      <c r="J317" s="201">
        <f>Calcul!$P320</f>
        <v>0.52837150290051238</v>
      </c>
      <c r="K317" s="183">
        <f>Calcul!$Q320</f>
        <v>28.215661205147661</v>
      </c>
      <c r="L317" s="201">
        <f>IFERROR(Calcul!$Y320,"-")</f>
        <v>0.32361111111111113</v>
      </c>
      <c r="M317" s="201">
        <f>IFERROR(Calcul!$Z320,"-")</f>
        <v>0.73333333333333339</v>
      </c>
      <c r="N317" s="183">
        <f>IFERROR(Calcul!$AA320,"-")</f>
        <v>66.999800183346821</v>
      </c>
      <c r="O317" s="183">
        <f>IFERROR(Calcul!$AB320,"&lt; 0°")</f>
        <v>42.25076283153355</v>
      </c>
      <c r="P317" s="304">
        <f>Calcul!$T320</f>
        <v>0.41015259685565786</v>
      </c>
      <c r="Q317" s="181" t="str">
        <f>IFERROR(Calcul!AY320,Q316)</f>
        <v>-</v>
      </c>
      <c r="R317" s="306">
        <f>IFERROR(Calcul!AZ320,"00:00")</f>
        <v>1.8377143346012814E-3</v>
      </c>
      <c r="S317" s="185">
        <f>Calcul!$AG320</f>
        <v>0.3014677774036395</v>
      </c>
      <c r="T317" s="185">
        <f>Calcul!$AH320</f>
        <v>0.75527522839738526</v>
      </c>
      <c r="U317" s="185">
        <f>Calcul!$AM320</f>
        <v>0.27711785654962934</v>
      </c>
      <c r="V317" s="185">
        <f>Calcul!$AN320</f>
        <v>0.77962514925139548</v>
      </c>
      <c r="W317" s="185">
        <f>Calcul!AS320</f>
        <v>0.2532155694023725</v>
      </c>
      <c r="X317" s="185">
        <f>Calcul!AT320</f>
        <v>0.80352743639865232</v>
      </c>
    </row>
    <row r="318" spans="2:24" ht="13" customHeight="1">
      <c r="B318" s="198">
        <f t="shared" si="4"/>
        <v>44509</v>
      </c>
      <c r="C318" s="199" t="str">
        <f>Calcul!AV321</f>
        <v>Mardi</v>
      </c>
      <c r="D318" s="93">
        <f>Calcul!G321</f>
        <v>313</v>
      </c>
      <c r="E318" s="213">
        <f>Calcul!$L321</f>
        <v>-16.179285964961622</v>
      </c>
      <c r="F318" s="189" t="str">
        <f>Calcul!$M321</f>
        <v>-</v>
      </c>
      <c r="G318" s="191">
        <f>Calcul!$N321</f>
        <v>0.67413691520673424</v>
      </c>
      <c r="H318" s="183">
        <f>Calcul!$O321</f>
        <v>-16.889822976865361</v>
      </c>
      <c r="I318" s="197" t="str">
        <f>Calcul!AW321</f>
        <v>H</v>
      </c>
      <c r="J318" s="201">
        <f>Calcul!$P321</f>
        <v>0.52842487857371501</v>
      </c>
      <c r="K318" s="183">
        <f>Calcul!$Q321</f>
        <v>27.928038134245753</v>
      </c>
      <c r="L318" s="201">
        <f>IFERROR(Calcul!$Y321,"-")</f>
        <v>0.32430555555555557</v>
      </c>
      <c r="M318" s="201">
        <f>IFERROR(Calcul!$Z321,"-")</f>
        <v>0.73263888888888884</v>
      </c>
      <c r="N318" s="183">
        <f>IFERROR(Calcul!$AA321,"-")</f>
        <v>66.574626299884599</v>
      </c>
      <c r="O318" s="183">
        <f>IFERROR(Calcul!$AB321,"&lt; 0°")</f>
        <v>42.155329347201857</v>
      </c>
      <c r="P318" s="304">
        <f>Calcul!$T321</f>
        <v>0.40833591889925142</v>
      </c>
      <c r="Q318" s="181" t="str">
        <f>IFERROR(Calcul!AY321,Q317)</f>
        <v>-</v>
      </c>
      <c r="R318" s="306">
        <f>IFERROR(Calcul!AZ321,"00:00")</f>
        <v>1.8166779564064428E-3</v>
      </c>
      <c r="S318" s="185">
        <f>Calcul!$AG321</f>
        <v>0.30236985331714622</v>
      </c>
      <c r="T318" s="185">
        <f>Calcul!$AH321</f>
        <v>0.75447990383028352</v>
      </c>
      <c r="U318" s="185">
        <f>Calcul!$AM321</f>
        <v>0.27797400779026316</v>
      </c>
      <c r="V318" s="185">
        <f>Calcul!$AN321</f>
        <v>0.77887574935716664</v>
      </c>
      <c r="W318" s="185">
        <f>Calcul!AS321</f>
        <v>0.25404511604523405</v>
      </c>
      <c r="X318" s="185">
        <f>Calcul!AT321</f>
        <v>0.80280464110219585</v>
      </c>
    </row>
    <row r="319" spans="2:24" ht="13" customHeight="1">
      <c r="B319" s="198">
        <f t="shared" si="4"/>
        <v>44510</v>
      </c>
      <c r="C319" s="199" t="str">
        <f>Calcul!AV322</f>
        <v>Mercredi</v>
      </c>
      <c r="D319" s="93">
        <f>Calcul!G322</f>
        <v>314</v>
      </c>
      <c r="E319" s="213">
        <f>Calcul!$L322</f>
        <v>-16.088249174524179</v>
      </c>
      <c r="F319" s="189" t="str">
        <f>Calcul!$M322</f>
        <v>-</v>
      </c>
      <c r="G319" s="191">
        <f>Calcul!$N322</f>
        <v>0.67034371560517414</v>
      </c>
      <c r="H319" s="183">
        <f>Calcul!$O322</f>
        <v>-17.172667545537418</v>
      </c>
      <c r="I319" s="197" t="str">
        <f>Calcul!AW322</f>
        <v>H</v>
      </c>
      <c r="J319" s="201">
        <f>Calcul!$P322</f>
        <v>0.52848809856707424</v>
      </c>
      <c r="K319" s="183">
        <f>Calcul!$Q322</f>
        <v>27.645193565573695</v>
      </c>
      <c r="L319" s="201">
        <f>IFERROR(Calcul!$Y322,"-")</f>
        <v>0.32500000000000001</v>
      </c>
      <c r="M319" s="201">
        <f>IFERROR(Calcul!$Z322,"-")</f>
        <v>0.7319444444444444</v>
      </c>
      <c r="N319" s="183">
        <f>IFERROR(Calcul!$AA322,"-")</f>
        <v>66.155813403444412</v>
      </c>
      <c r="O319" s="183">
        <f>IFERROR(Calcul!$AB322,"&lt; 0°")</f>
        <v>42.059464401686057</v>
      </c>
      <c r="P319" s="304">
        <f>Calcul!$T322</f>
        <v>0.40654117745054563</v>
      </c>
      <c r="Q319" s="181" t="str">
        <f>IFERROR(Calcul!AY322,Q318)</f>
        <v>-</v>
      </c>
      <c r="R319" s="306">
        <f>IFERROR(Calcul!AZ322,"00:00")</f>
        <v>1.7947414487057833E-3</v>
      </c>
      <c r="S319" s="185">
        <f>Calcul!$AG322</f>
        <v>0.30327025533556701</v>
      </c>
      <c r="T319" s="185">
        <f>Calcul!$AH322</f>
        <v>0.75370594179858152</v>
      </c>
      <c r="U319" s="185">
        <f>Calcul!$AM322</f>
        <v>0.27882783675620459</v>
      </c>
      <c r="V319" s="185">
        <f>Calcul!$AN322</f>
        <v>0.7781483603779441</v>
      </c>
      <c r="W319" s="185">
        <f>Calcul!AS322</f>
        <v>0.25487153581644534</v>
      </c>
      <c r="X319" s="185">
        <f>Calcul!AT322</f>
        <v>0.80210466131770319</v>
      </c>
    </row>
    <row r="320" spans="2:24" ht="13" customHeight="1">
      <c r="B320" s="198">
        <f t="shared" si="4"/>
        <v>44511</v>
      </c>
      <c r="C320" s="199" t="str">
        <f>Calcul!AV323</f>
        <v>Jeudi</v>
      </c>
      <c r="D320" s="93">
        <f>Calcul!G323</f>
        <v>315</v>
      </c>
      <c r="E320" s="213">
        <f>Calcul!$L323</f>
        <v>-15.983004720306734</v>
      </c>
      <c r="F320" s="189" t="str">
        <f>Calcul!$M323</f>
        <v>-</v>
      </c>
      <c r="G320" s="191">
        <f>Calcul!$N323</f>
        <v>0.6659585300127806</v>
      </c>
      <c r="H320" s="183">
        <f>Calcul!$O323</f>
        <v>-17.450622315689099</v>
      </c>
      <c r="I320" s="197" t="str">
        <f>Calcul!AW323</f>
        <v>H</v>
      </c>
      <c r="J320" s="201">
        <f>Calcul!$P323</f>
        <v>0.52856118499361415</v>
      </c>
      <c r="K320" s="183">
        <f>Calcul!$Q323</f>
        <v>27.367238795422015</v>
      </c>
      <c r="L320" s="201">
        <f>IFERROR(Calcul!$Y323,"-")</f>
        <v>0.3263888888888889</v>
      </c>
      <c r="M320" s="201">
        <f>IFERROR(Calcul!$Z323,"-")</f>
        <v>0.73125000000000007</v>
      </c>
      <c r="N320" s="183">
        <f>IFERROR(Calcul!$AA323,"-")</f>
        <v>65.743543561309181</v>
      </c>
      <c r="O320" s="183">
        <f>IFERROR(Calcul!$AB323,"&lt; 0°")</f>
        <v>41.963284451025956</v>
      </c>
      <c r="P320" s="304">
        <f>Calcul!$T323</f>
        <v>0.40476929307249576</v>
      </c>
      <c r="Q320" s="181" t="str">
        <f>IFERROR(Calcul!AY323,Q319)</f>
        <v>-</v>
      </c>
      <c r="R320" s="306">
        <f>IFERROR(Calcul!AZ323,"00:00")</f>
        <v>1.7718843780498705E-3</v>
      </c>
      <c r="S320" s="185">
        <f>Calcul!$AG323</f>
        <v>0.30416862185217225</v>
      </c>
      <c r="T320" s="185">
        <f>Calcul!$AH323</f>
        <v>0.752953748135056</v>
      </c>
      <c r="U320" s="185">
        <f>Calcul!$AM323</f>
        <v>0.27967905676618948</v>
      </c>
      <c r="V320" s="185">
        <f>Calcul!$AN323</f>
        <v>0.77744331322103877</v>
      </c>
      <c r="W320" s="185">
        <f>Calcul!AS323</f>
        <v>0.25569461006695843</v>
      </c>
      <c r="X320" s="185">
        <f>Calcul!AT323</f>
        <v>0.80142775992026982</v>
      </c>
    </row>
    <row r="321" spans="2:24" ht="13" customHeight="1">
      <c r="B321" s="198">
        <f t="shared" si="4"/>
        <v>44512</v>
      </c>
      <c r="C321" s="199" t="str">
        <f>Calcul!AV324</f>
        <v>Vendredi</v>
      </c>
      <c r="D321" s="93">
        <f>Calcul!G324</f>
        <v>316</v>
      </c>
      <c r="E321" s="213">
        <f>Calcul!$L324</f>
        <v>-15.86353748822475</v>
      </c>
      <c r="F321" s="189" t="str">
        <f>Calcul!$M324</f>
        <v>-</v>
      </c>
      <c r="G321" s="191">
        <f>Calcul!$N324</f>
        <v>0.6609807286760313</v>
      </c>
      <c r="H321" s="183">
        <f>Calcul!$O324</f>
        <v>-17.723576494934576</v>
      </c>
      <c r="I321" s="197" t="str">
        <f>Calcul!AW324</f>
        <v>H</v>
      </c>
      <c r="J321" s="201">
        <f>Calcul!$P324</f>
        <v>0.52864414834922668</v>
      </c>
      <c r="K321" s="183">
        <f>Calcul!$Q324</f>
        <v>27.094284616176537</v>
      </c>
      <c r="L321" s="201">
        <f>IFERROR(Calcul!$Y324,"-")</f>
        <v>0.32708333333333334</v>
      </c>
      <c r="M321" s="201">
        <f>IFERROR(Calcul!$Z324,"-")</f>
        <v>0.72986111111111107</v>
      </c>
      <c r="N321" s="183">
        <f>IFERROR(Calcul!$AA324,"-")</f>
        <v>65.338000101501805</v>
      </c>
      <c r="O321" s="183">
        <f>IFERROR(Calcul!$AB324,"&lt; 0°")</f>
        <v>41.866908913697273</v>
      </c>
      <c r="P321" s="304">
        <f>Calcul!$T324</f>
        <v>0.40302120609808595</v>
      </c>
      <c r="Q321" s="181" t="str">
        <f>IFERROR(Calcul!AY324,Q320)</f>
        <v>-</v>
      </c>
      <c r="R321" s="306">
        <f>IFERROR(Calcul!AZ324,"00:00")</f>
        <v>1.7480869744098126E-3</v>
      </c>
      <c r="S321" s="185">
        <f>Calcul!$AG324</f>
        <v>0.30506457242598795</v>
      </c>
      <c r="T321" s="185">
        <f>Calcul!$AH324</f>
        <v>0.75222372427246542</v>
      </c>
      <c r="U321" s="185">
        <f>Calcul!$AM324</f>
        <v>0.28052736415383983</v>
      </c>
      <c r="V321" s="185">
        <f>Calcul!$AN324</f>
        <v>0.77676093254461354</v>
      </c>
      <c r="W321" s="185">
        <f>Calcul!AS324</f>
        <v>0.25651410416446974</v>
      </c>
      <c r="X321" s="185">
        <f>Calcul!AT324</f>
        <v>0.80077419253398363</v>
      </c>
    </row>
    <row r="322" spans="2:24" ht="13" customHeight="1">
      <c r="B322" s="198">
        <f t="shared" si="4"/>
        <v>44513</v>
      </c>
      <c r="C322" s="199" t="str">
        <f>Calcul!AV325</f>
        <v>Samedi</v>
      </c>
      <c r="D322" s="93">
        <f>Calcul!G325</f>
        <v>317</v>
      </c>
      <c r="E322" s="213">
        <f>Calcul!$L325</f>
        <v>-15.729849461760811</v>
      </c>
      <c r="F322" s="189" t="str">
        <f>Calcul!$M325</f>
        <v>-</v>
      </c>
      <c r="G322" s="191">
        <f>Calcul!$N325</f>
        <v>0.65541039424003378</v>
      </c>
      <c r="H322" s="183">
        <f>Calcul!$O325</f>
        <v>-17.991419879089879</v>
      </c>
      <c r="I322" s="197" t="str">
        <f>Calcul!AW325</f>
        <v>H</v>
      </c>
      <c r="J322" s="201">
        <f>Calcul!$P325</f>
        <v>0.52873698725649332</v>
      </c>
      <c r="K322" s="183">
        <f>Calcul!$Q325</f>
        <v>26.826441232021235</v>
      </c>
      <c r="L322" s="201">
        <f>IFERROR(Calcul!$Y325,"-")</f>
        <v>0.32777777777777778</v>
      </c>
      <c r="M322" s="201">
        <f>IFERROR(Calcul!$Z325,"-")</f>
        <v>0.72916666666666663</v>
      </c>
      <c r="N322" s="183">
        <f>IFERROR(Calcul!$AA325,"-")</f>
        <v>64.939367474286342</v>
      </c>
      <c r="O322" s="183">
        <f>IFERROR(Calcul!$AB325,"&lt; 0°")</f>
        <v>41.770460069356467</v>
      </c>
      <c r="P322" s="304">
        <f>Calcul!$T325</f>
        <v>0.40129787585767646</v>
      </c>
      <c r="Q322" s="181" t="str">
        <f>IFERROR(Calcul!AY325,Q321)</f>
        <v>-</v>
      </c>
      <c r="R322" s="306">
        <f>IFERROR(Calcul!AZ325,"00:00")</f>
        <v>1.723330240409493E-3</v>
      </c>
      <c r="S322" s="185">
        <f>Calcul!$AG325</f>
        <v>0.30595770788437382</v>
      </c>
      <c r="T322" s="185">
        <f>Calcul!$AH325</f>
        <v>0.75151626662861271</v>
      </c>
      <c r="U322" s="185">
        <f>Calcul!$AM325</f>
        <v>0.2813724383246658</v>
      </c>
      <c r="V322" s="185">
        <f>Calcul!$AN325</f>
        <v>0.77610153618832067</v>
      </c>
      <c r="W322" s="185">
        <f>Calcul!AS325</f>
        <v>0.25732976750950376</v>
      </c>
      <c r="X322" s="185">
        <f>Calcul!AT325</f>
        <v>0.80014420700348277</v>
      </c>
    </row>
    <row r="323" spans="2:24" ht="13" customHeight="1">
      <c r="B323" s="198">
        <f t="shared" si="4"/>
        <v>44514</v>
      </c>
      <c r="C323" s="199" t="str">
        <f>Calcul!AV326</f>
        <v>Dimanche</v>
      </c>
      <c r="D323" s="93">
        <f>Calcul!G326</f>
        <v>318</v>
      </c>
      <c r="E323" s="213">
        <f>Calcul!$L326</f>
        <v>-15.581960065652275</v>
      </c>
      <c r="F323" s="189" t="str">
        <f>Calcul!$M326</f>
        <v>-</v>
      </c>
      <c r="G323" s="191">
        <f>Calcul!$N326</f>
        <v>0.6492483360688448</v>
      </c>
      <c r="H323" s="183">
        <f>Calcul!$O326</f>
        <v>-18.254042939734695</v>
      </c>
      <c r="I323" s="197" t="str">
        <f>Calcul!AW326</f>
        <v>H</v>
      </c>
      <c r="J323" s="201">
        <f>Calcul!$P326</f>
        <v>0.52883968822601313</v>
      </c>
      <c r="K323" s="183">
        <f>Calcul!$Q326</f>
        <v>26.563818171376418</v>
      </c>
      <c r="L323" s="201">
        <f>IFERROR(Calcul!$Y326,"-")</f>
        <v>0.32916666666666666</v>
      </c>
      <c r="M323" s="201">
        <f>IFERROR(Calcul!$Z326,"-")</f>
        <v>0.7284722222222223</v>
      </c>
      <c r="N323" s="183">
        <f>IFERROR(Calcul!$AA326,"-")</f>
        <v>64.547831100771305</v>
      </c>
      <c r="O323" s="183">
        <f>IFERROR(Calcul!$AB326,"&lt; 0°")</f>
        <v>41.674062942030154</v>
      </c>
      <c r="P323" s="304">
        <f>Calcul!$T326</f>
        <v>0.39960027979297164</v>
      </c>
      <c r="Q323" s="181" t="str">
        <f>IFERROR(Calcul!AY326,Q322)</f>
        <v>-</v>
      </c>
      <c r="R323" s="306">
        <f>IFERROR(Calcul!AZ326,"00:00")</f>
        <v>1.6975960647048205E-3</v>
      </c>
      <c r="S323" s="185">
        <f>Calcul!$AG326</f>
        <v>0.30684761048643655</v>
      </c>
      <c r="T323" s="185">
        <f>Calcul!$AH326</f>
        <v>0.75083176596558954</v>
      </c>
      <c r="U323" s="185">
        <f>Calcul!$AM326</f>
        <v>0.2822139418631196</v>
      </c>
      <c r="V323" s="185">
        <f>Calcul!$AN326</f>
        <v>0.7754654345889066</v>
      </c>
      <c r="W323" s="185">
        <f>Calcul!AS326</f>
        <v>0.25814133359351982</v>
      </c>
      <c r="X323" s="185">
        <f>Calcul!AT326</f>
        <v>0.79953804285850649</v>
      </c>
    </row>
    <row r="324" spans="2:24" ht="13" customHeight="1">
      <c r="B324" s="198">
        <f t="shared" si="4"/>
        <v>44515</v>
      </c>
      <c r="C324" s="199" t="str">
        <f>Calcul!AV327</f>
        <v>Lundi</v>
      </c>
      <c r="D324" s="93">
        <f>Calcul!G327</f>
        <v>319</v>
      </c>
      <c r="E324" s="213">
        <f>Calcul!$L327</f>
        <v>-15.419906482366367</v>
      </c>
      <c r="F324" s="189" t="str">
        <f>Calcul!$M327</f>
        <v>-</v>
      </c>
      <c r="G324" s="191">
        <f>Calcul!$N327</f>
        <v>0.64249610343193198</v>
      </c>
      <c r="H324" s="183">
        <f>Calcul!$O327</f>
        <v>-18.511336914956924</v>
      </c>
      <c r="I324" s="197" t="str">
        <f>Calcul!AW327</f>
        <v>H</v>
      </c>
      <c r="J324" s="201">
        <f>Calcul!$P327</f>
        <v>0.52895222543662834</v>
      </c>
      <c r="K324" s="183">
        <f>Calcul!$Q327</f>
        <v>26.306524196154189</v>
      </c>
      <c r="L324" s="201">
        <f>IFERROR(Calcul!$Y327,"-")</f>
        <v>0.3298611111111111</v>
      </c>
      <c r="M324" s="201">
        <f>IFERROR(Calcul!$Z327,"-")</f>
        <v>0.72777777777777775</v>
      </c>
      <c r="N324" s="183">
        <f>IFERROR(Calcul!$AA327,"-")</f>
        <v>64.163577208299444</v>
      </c>
      <c r="O324" s="183">
        <f>IFERROR(Calcul!$AB327,"&lt; 0°")</f>
        <v>41.577845167127037</v>
      </c>
      <c r="P324" s="304">
        <f>Calcul!$T327</f>
        <v>0.39792941245380081</v>
      </c>
      <c r="Q324" s="181" t="str">
        <f>IFERROR(Calcul!AY327,Q323)</f>
        <v>-</v>
      </c>
      <c r="R324" s="306">
        <f>IFERROR(Calcul!AZ327,"00:00")</f>
        <v>1.6708673391708229E-3</v>
      </c>
      <c r="S324" s="185">
        <f>Calcul!$AG327</f>
        <v>0.30773384414966104</v>
      </c>
      <c r="T324" s="185">
        <f>Calcul!$AH327</f>
        <v>0.75017060672359559</v>
      </c>
      <c r="U324" s="185">
        <f>Calcul!$AM327</f>
        <v>0.28305152069156664</v>
      </c>
      <c r="V324" s="185">
        <f>Calcul!$AN327</f>
        <v>0.77485293018168999</v>
      </c>
      <c r="W324" s="185">
        <f>Calcul!AS327</f>
        <v>0.25894852010065506</v>
      </c>
      <c r="X324" s="185">
        <f>Calcul!AT327</f>
        <v>0.79895593077260163</v>
      </c>
    </row>
    <row r="325" spans="2:24" ht="13" customHeight="1">
      <c r="B325" s="198">
        <f t="shared" si="4"/>
        <v>44516</v>
      </c>
      <c r="C325" s="199" t="str">
        <f>Calcul!AV328</f>
        <v>Mardi</v>
      </c>
      <c r="D325" s="93">
        <f>Calcul!G328</f>
        <v>320</v>
      </c>
      <c r="E325" s="213">
        <f>Calcul!$L328</f>
        <v>-15.243743939409917</v>
      </c>
      <c r="F325" s="189" t="str">
        <f>Calcul!$M328</f>
        <v>-</v>
      </c>
      <c r="G325" s="191">
        <f>Calcul!$N328</f>
        <v>0.63515599747541318</v>
      </c>
      <c r="H325" s="183">
        <f>Calcul!$O328</f>
        <v>-18.763193903180081</v>
      </c>
      <c r="I325" s="197" t="str">
        <f>Calcul!AW328</f>
        <v>H</v>
      </c>
      <c r="J325" s="201">
        <f>Calcul!$P328</f>
        <v>0.52907456053590363</v>
      </c>
      <c r="K325" s="183">
        <f>Calcul!$Q328</f>
        <v>26.054667207931033</v>
      </c>
      <c r="L325" s="201">
        <f>IFERROR(Calcul!$Y328,"-")</f>
        <v>0.33124999999999999</v>
      </c>
      <c r="M325" s="201">
        <f>IFERROR(Calcul!$Z328,"-")</f>
        <v>0.7270833333333333</v>
      </c>
      <c r="N325" s="183">
        <f>IFERROR(Calcul!$AA328,"-")</f>
        <v>63.786792652359225</v>
      </c>
      <c r="O325" s="183">
        <f>IFERROR(Calcul!$AB328,"&lt; 0°")</f>
        <v>41.481936841708524</v>
      </c>
      <c r="P325" s="304">
        <f>Calcul!$T328</f>
        <v>0.39628628437434071</v>
      </c>
      <c r="Q325" s="181" t="str">
        <f>IFERROR(Calcul!AY328,Q324)</f>
        <v>-</v>
      </c>
      <c r="R325" s="306">
        <f>IFERROR(Calcul!AZ328,"00:00")</f>
        <v>1.6431280794600989E-3</v>
      </c>
      <c r="S325" s="185">
        <f>Calcul!$AG328</f>
        <v>0.30861595474191866</v>
      </c>
      <c r="T325" s="185">
        <f>Calcul!$AH328</f>
        <v>0.74953316632988853</v>
      </c>
      <c r="U325" s="185">
        <f>Calcul!$AM328</f>
        <v>0.28388480428286006</v>
      </c>
      <c r="V325" s="185">
        <f>Calcul!$AN328</f>
        <v>0.77426431678894714</v>
      </c>
      <c r="W325" s="185">
        <f>Calcul!AS328</f>
        <v>0.25975102905456926</v>
      </c>
      <c r="X325" s="185">
        <f>Calcul!AT328</f>
        <v>0.79839809201723799</v>
      </c>
    </row>
    <row r="326" spans="2:24" ht="13" customHeight="1">
      <c r="B326" s="198">
        <f t="shared" si="4"/>
        <v>44517</v>
      </c>
      <c r="C326" s="199" t="str">
        <f>Calcul!AV329</f>
        <v>Mercredi</v>
      </c>
      <c r="D326" s="93">
        <f>Calcul!G329</f>
        <v>321</v>
      </c>
      <c r="E326" s="213">
        <f>Calcul!$L329</f>
        <v>-15.053545965581728</v>
      </c>
      <c r="F326" s="189" t="str">
        <f>Calcul!$M329</f>
        <v>-</v>
      </c>
      <c r="G326" s="191">
        <f>Calcul!$N329</f>
        <v>0.62723108189923871</v>
      </c>
      <c r="H326" s="183">
        <f>Calcul!$O329</f>
        <v>-19.009506959957776</v>
      </c>
      <c r="I326" s="197" t="str">
        <f>Calcul!AW329</f>
        <v>H</v>
      </c>
      <c r="J326" s="201">
        <f>Calcul!$P329</f>
        <v>0.52920664246217319</v>
      </c>
      <c r="K326" s="183">
        <f>Calcul!$Q329</f>
        <v>25.808354151153338</v>
      </c>
      <c r="L326" s="201">
        <f>IFERROR(Calcul!$Y329,"-")</f>
        <v>0.33194444444444443</v>
      </c>
      <c r="M326" s="201">
        <f>IFERROR(Calcul!$Z329,"-")</f>
        <v>0.72638888888888886</v>
      </c>
      <c r="N326" s="183">
        <f>IFERROR(Calcul!$AA329,"-")</f>
        <v>63.4176647248078</v>
      </c>
      <c r="O326" s="183">
        <f>IFERROR(Calcul!$AB329,"&lt; 0°")</f>
        <v>41.38647035752291</v>
      </c>
      <c r="P326" s="304">
        <f>Calcul!$T329</f>
        <v>0.39467192082588959</v>
      </c>
      <c r="Q326" s="181" t="str">
        <f>IFERROR(Calcul!AY329,Q325)</f>
        <v>-</v>
      </c>
      <c r="R326" s="306">
        <f>IFERROR(Calcul!AZ329,"00:00")</f>
        <v>1.6143635484511254E-3</v>
      </c>
      <c r="S326" s="185">
        <f>Calcul!$AG329</f>
        <v>0.30949347044077019</v>
      </c>
      <c r="T326" s="185">
        <f>Calcul!$AH329</f>
        <v>0.74891981448357614</v>
      </c>
      <c r="U326" s="185">
        <f>Calcul!$AM329</f>
        <v>0.28471340592800282</v>
      </c>
      <c r="V326" s="185">
        <f>Calcul!$AN329</f>
        <v>0.77369987899634352</v>
      </c>
      <c r="W326" s="185">
        <f>Calcul!AS329</f>
        <v>0.26054854701169206</v>
      </c>
      <c r="X326" s="185">
        <f>Calcul!AT329</f>
        <v>0.79786473791265433</v>
      </c>
    </row>
    <row r="327" spans="2:24" ht="13" customHeight="1">
      <c r="B327" s="198">
        <f t="shared" si="4"/>
        <v>44518</v>
      </c>
      <c r="C327" s="199" t="str">
        <f>Calcul!AV330</f>
        <v>Jeudi</v>
      </c>
      <c r="D327" s="93">
        <f>Calcul!G330</f>
        <v>322</v>
      </c>
      <c r="E327" s="213">
        <f>Calcul!$L330</f>
        <v>-14.849404614346717</v>
      </c>
      <c r="F327" s="189" t="str">
        <f>Calcul!$M330</f>
        <v>-</v>
      </c>
      <c r="G327" s="191">
        <f>Calcul!$N330</f>
        <v>0.61872519226444656</v>
      </c>
      <c r="H327" s="183">
        <f>Calcul!$O330</f>
        <v>-19.250170197601378</v>
      </c>
      <c r="I327" s="197" t="str">
        <f>Calcul!AW330</f>
        <v>H</v>
      </c>
      <c r="J327" s="201">
        <f>Calcul!$P330</f>
        <v>0.52934840728941979</v>
      </c>
      <c r="K327" s="183">
        <f>Calcul!$Q330</f>
        <v>25.567690913509736</v>
      </c>
      <c r="L327" s="201">
        <f>IFERROR(Calcul!$Y330,"-")</f>
        <v>0.33263888888888887</v>
      </c>
      <c r="M327" s="201">
        <f>IFERROR(Calcul!$Z330,"-")</f>
        <v>0.72569444444444453</v>
      </c>
      <c r="N327" s="183">
        <f>IFERROR(Calcul!$AA330,"-")</f>
        <v>63.056380948259822</v>
      </c>
      <c r="O327" s="183">
        <f>IFERROR(Calcul!$AB330,"&lt; 0°")</f>
        <v>41.291580216388532</v>
      </c>
      <c r="P327" s="304">
        <f>Calcul!$T330</f>
        <v>0.39308736044387343</v>
      </c>
      <c r="Q327" s="181" t="str">
        <f>IFERROR(Calcul!AY330,Q326)</f>
        <v>-</v>
      </c>
      <c r="R327" s="306">
        <f>IFERROR(Calcul!AZ330,"00:00")</f>
        <v>1.5845603820161536E-3</v>
      </c>
      <c r="S327" s="185">
        <f>Calcul!$AG330</f>
        <v>0.31036590216169629</v>
      </c>
      <c r="T327" s="185">
        <f>Calcul!$AH330</f>
        <v>0.74833091241714333</v>
      </c>
      <c r="U327" s="185">
        <f>Calcul!$AM330</f>
        <v>0.28553692306015516</v>
      </c>
      <c r="V327" s="185">
        <f>Calcul!$AN330</f>
        <v>0.77315989151868425</v>
      </c>
      <c r="W327" s="185">
        <f>Calcul!AS330</f>
        <v>0.2613407453019887</v>
      </c>
      <c r="X327" s="185">
        <f>Calcul!AT330</f>
        <v>0.79735606927685077</v>
      </c>
    </row>
    <row r="328" spans="2:24" ht="13" customHeight="1">
      <c r="B328" s="198">
        <f t="shared" ref="B328:B370" si="5">B327+1</f>
        <v>44519</v>
      </c>
      <c r="C328" s="199" t="str">
        <f>Calcul!AV331</f>
        <v>Vendredi</v>
      </c>
      <c r="D328" s="93">
        <f>Calcul!G331</f>
        <v>323</v>
      </c>
      <c r="E328" s="213">
        <f>Calcul!$L331</f>
        <v>-14.631430652592748</v>
      </c>
      <c r="F328" s="189" t="str">
        <f>Calcul!$M331</f>
        <v>-</v>
      </c>
      <c r="G328" s="191">
        <f>Calcul!$N331</f>
        <v>0.60964294385803119</v>
      </c>
      <c r="H328" s="183">
        <f>Calcul!$O331</f>
        <v>-19.485078887488626</v>
      </c>
      <c r="I328" s="197" t="str">
        <f>Calcul!AW331</f>
        <v>H</v>
      </c>
      <c r="J328" s="201">
        <f>Calcul!$P331</f>
        <v>0.52949977809619331</v>
      </c>
      <c r="K328" s="183">
        <f>Calcul!$Q331</f>
        <v>25.332782223622488</v>
      </c>
      <c r="L328" s="201">
        <f>IFERROR(Calcul!$Y331,"-")</f>
        <v>0.33402777777777781</v>
      </c>
      <c r="M328" s="201">
        <f>IFERROR(Calcul!$Z331,"-")</f>
        <v>0.72499999999999998</v>
      </c>
      <c r="N328" s="183">
        <f>IFERROR(Calcul!$AA331,"-")</f>
        <v>62.703128856568682</v>
      </c>
      <c r="O328" s="183">
        <f>IFERROR(Calcul!$AB331,"&lt; 0°")</f>
        <v>41.197402827602225</v>
      </c>
      <c r="P328" s="304">
        <f>Calcul!$T331</f>
        <v>0.39153365372741417</v>
      </c>
      <c r="Q328" s="181" t="str">
        <f>IFERROR(Calcul!AY331,Q327)</f>
        <v>-</v>
      </c>
      <c r="R328" s="306">
        <f>IFERROR(Calcul!AZ331,"00:00")</f>
        <v>1.5537067164592688E-3</v>
      </c>
      <c r="S328" s="185">
        <f>Calcul!$AG331</f>
        <v>0.31123274405658091</v>
      </c>
      <c r="T328" s="185">
        <f>Calcul!$AH331</f>
        <v>0.74776681213580576</v>
      </c>
      <c r="U328" s="185">
        <f>Calcul!$AM331</f>
        <v>0.28635493763599934</v>
      </c>
      <c r="V328" s="185">
        <f>Calcul!$AN331</f>
        <v>0.77264461855638722</v>
      </c>
      <c r="W328" s="185">
        <f>Calcul!AS331</f>
        <v>0.26212728031816251</v>
      </c>
      <c r="X328" s="185">
        <f>Calcul!AT331</f>
        <v>0.79687227587422405</v>
      </c>
    </row>
    <row r="329" spans="2:24" ht="13" customHeight="1">
      <c r="B329" s="198">
        <f t="shared" si="5"/>
        <v>44520</v>
      </c>
      <c r="C329" s="199" t="str">
        <f>Calcul!AV332</f>
        <v>Samedi</v>
      </c>
      <c r="D329" s="93">
        <f>Calcul!G332</f>
        <v>324</v>
      </c>
      <c r="E329" s="213">
        <f>Calcul!$L332</f>
        <v>-14.399753713122514</v>
      </c>
      <c r="F329" s="189" t="str">
        <f>Calcul!$M332</f>
        <v>-</v>
      </c>
      <c r="G329" s="191">
        <f>Calcul!$N332</f>
        <v>0.59998973804677147</v>
      </c>
      <c r="H329" s="183">
        <f>Calcul!$O332</f>
        <v>-19.714129564883027</v>
      </c>
      <c r="I329" s="197" t="str">
        <f>Calcul!AW332</f>
        <v>H</v>
      </c>
      <c r="J329" s="201">
        <f>Calcul!$P332</f>
        <v>0.5296606648597143</v>
      </c>
      <c r="K329" s="183">
        <f>Calcul!$Q332</f>
        <v>25.103731546228087</v>
      </c>
      <c r="L329" s="201">
        <f>IFERROR(Calcul!$Y332,"-")</f>
        <v>0.3347222222222222</v>
      </c>
      <c r="M329" s="201">
        <f>IFERROR(Calcul!$Z332,"-")</f>
        <v>0.72499999999999998</v>
      </c>
      <c r="N329" s="183">
        <f>IFERROR(Calcul!$AA332,"-")</f>
        <v>62.358095761405735</v>
      </c>
      <c r="O329" s="183">
        <f>IFERROR(Calcul!$AB332,"&lt; 0°")</f>
        <v>41.104076287152793</v>
      </c>
      <c r="P329" s="304">
        <f>Calcul!$T332</f>
        <v>0.39001186141050254</v>
      </c>
      <c r="Q329" s="181" t="str">
        <f>IFERROR(Calcul!AY332,Q328)</f>
        <v>-</v>
      </c>
      <c r="R329" s="306">
        <f>IFERROR(Calcul!AZ332,"00:00")</f>
        <v>1.5217923169116299E-3</v>
      </c>
      <c r="S329" s="185">
        <f>Calcul!$AG332</f>
        <v>0.31209347408343086</v>
      </c>
      <c r="T329" s="185">
        <f>Calcul!$AH332</f>
        <v>0.74722785563599781</v>
      </c>
      <c r="U329" s="185">
        <f>Calcul!$AM332</f>
        <v>0.28716701657520477</v>
      </c>
      <c r="V329" s="185">
        <f>Calcul!$AN332</f>
        <v>0.77215431314422389</v>
      </c>
      <c r="W329" s="185">
        <f>Calcul!AS332</f>
        <v>0.26290779385399404</v>
      </c>
      <c r="X329" s="185">
        <f>Calcul!AT332</f>
        <v>0.79641353586543462</v>
      </c>
    </row>
    <row r="330" spans="2:24" ht="13" customHeight="1">
      <c r="B330" s="198">
        <f t="shared" si="5"/>
        <v>44521</v>
      </c>
      <c r="C330" s="199" t="str">
        <f>Calcul!AV333</f>
        <v>Dimanche</v>
      </c>
      <c r="D330" s="93">
        <f>Calcul!G333</f>
        <v>325</v>
      </c>
      <c r="E330" s="213">
        <f>Calcul!$L333</f>
        <v>-14.154522409334385</v>
      </c>
      <c r="F330" s="189" t="str">
        <f>Calcul!$M333</f>
        <v>-</v>
      </c>
      <c r="G330" s="191">
        <f>Calcul!$N333</f>
        <v>0.58977176705559942</v>
      </c>
      <c r="H330" s="183">
        <f>Calcul!$O333</f>
        <v>-19.937220136075517</v>
      </c>
      <c r="I330" s="197" t="str">
        <f>Calcul!AW333</f>
        <v>H</v>
      </c>
      <c r="J330" s="201">
        <f>Calcul!$P333</f>
        <v>0.52983096437623389</v>
      </c>
      <c r="K330" s="183">
        <f>Calcul!$Q333</f>
        <v>24.880640975035597</v>
      </c>
      <c r="L330" s="201">
        <f>IFERROR(Calcul!$Y333,"-")</f>
        <v>0.3354166666666667</v>
      </c>
      <c r="M330" s="201">
        <f>IFERROR(Calcul!$Z333,"-")</f>
        <v>0.72430555555555554</v>
      </c>
      <c r="N330" s="183">
        <f>IFERROR(Calcul!$AA333,"-")</f>
        <v>62.021468505029702</v>
      </c>
      <c r="O330" s="183">
        <f>IFERROR(Calcul!$AB333,"&lt; 0°")</f>
        <v>41.011740138633101</v>
      </c>
      <c r="P330" s="304">
        <f>Calcul!$T333</f>
        <v>0.38852305270461768</v>
      </c>
      <c r="Q330" s="181" t="str">
        <f>IFERROR(Calcul!AY333,Q329)</f>
        <v>-</v>
      </c>
      <c r="R330" s="306">
        <f>IFERROR(Calcul!AZ333,"00:00")</f>
        <v>1.4888087058848587E-3</v>
      </c>
      <c r="S330" s="185">
        <f>Calcul!$AG333</f>
        <v>0.31294755464794838</v>
      </c>
      <c r="T330" s="185">
        <f>Calcul!$AH333</f>
        <v>0.74671437410451935</v>
      </c>
      <c r="U330" s="185">
        <f>Calcul!$AM333</f>
        <v>0.28797271225844906</v>
      </c>
      <c r="V330" s="185">
        <f>Calcul!$AN333</f>
        <v>0.77168921649401856</v>
      </c>
      <c r="W330" s="185">
        <f>Calcul!AS333</f>
        <v>0.2636819134922877</v>
      </c>
      <c r="X330" s="185">
        <f>Calcul!AT333</f>
        <v>0.79598001526017992</v>
      </c>
    </row>
    <row r="331" spans="2:24" ht="13" customHeight="1">
      <c r="B331" s="198">
        <f t="shared" si="5"/>
        <v>44522</v>
      </c>
      <c r="C331" s="199" t="str">
        <f>Calcul!AV334</f>
        <v>Lundi</v>
      </c>
      <c r="D331" s="93">
        <f>Calcul!G334</f>
        <v>326</v>
      </c>
      <c r="E331" s="213">
        <f>Calcul!$L334</f>
        <v>-13.895904410657662</v>
      </c>
      <c r="F331" s="189" t="str">
        <f>Calcul!$M334</f>
        <v>-</v>
      </c>
      <c r="G331" s="191">
        <f>Calcul!$N334</f>
        <v>0.57899601711073589</v>
      </c>
      <c r="H331" s="183">
        <f>Calcul!$O334</f>
        <v>-20.154249987640114</v>
      </c>
      <c r="I331" s="197" t="str">
        <f>Calcul!AW334</f>
        <v>H</v>
      </c>
      <c r="J331" s="201">
        <f>Calcul!$P334</f>
        <v>0.53001056020864823</v>
      </c>
      <c r="K331" s="183">
        <f>Calcul!$Q334</f>
        <v>24.663611123471</v>
      </c>
      <c r="L331" s="201">
        <f>IFERROR(Calcul!$Y334,"-")</f>
        <v>0.33680555555555558</v>
      </c>
      <c r="M331" s="201">
        <f>IFERROR(Calcul!$Z334,"-")</f>
        <v>0.72361111111111109</v>
      </c>
      <c r="N331" s="183">
        <f>IFERROR(Calcul!$AA334,"-")</f>
        <v>61.693433199436086</v>
      </c>
      <c r="O331" s="183">
        <f>IFERROR(Calcul!$AB334,"&lt; 0°")</f>
        <v>40.920535115871331</v>
      </c>
      <c r="P331" s="304">
        <f>Calcul!$T334</f>
        <v>0.387068303413514</v>
      </c>
      <c r="Q331" s="181" t="str">
        <f>IFERROR(Calcul!AY334,Q330)</f>
        <v>-</v>
      </c>
      <c r="R331" s="306">
        <f>IFERROR(Calcul!AZ334,"00:00")</f>
        <v>1.4547492911036741E-3</v>
      </c>
      <c r="S331" s="185">
        <f>Calcul!$AG334</f>
        <v>0.31379443331716883</v>
      </c>
      <c r="T331" s="185">
        <f>Calcul!$AH334</f>
        <v>0.74622668710012763</v>
      </c>
      <c r="U331" s="185">
        <f>Calcul!$AM334</f>
        <v>0.28877156308414131</v>
      </c>
      <c r="V331" s="185">
        <f>Calcul!$AN334</f>
        <v>0.77124955733315514</v>
      </c>
      <c r="W331" s="185">
        <f>Calcul!AS334</f>
        <v>0.26444925304264894</v>
      </c>
      <c r="X331" s="185">
        <f>Calcul!AT334</f>
        <v>0.79557186737464747</v>
      </c>
    </row>
    <row r="332" spans="2:24" ht="13" customHeight="1">
      <c r="B332" s="198">
        <f t="shared" si="5"/>
        <v>44523</v>
      </c>
      <c r="C332" s="199" t="str">
        <f>Calcul!AV335</f>
        <v>Mardi</v>
      </c>
      <c r="D332" s="93">
        <f>Calcul!G335</f>
        <v>327</v>
      </c>
      <c r="E332" s="213">
        <f>Calcul!$L335</f>
        <v>-13.624086477427152</v>
      </c>
      <c r="F332" s="189" t="str">
        <f>Calcul!$M335</f>
        <v>-</v>
      </c>
      <c r="G332" s="191">
        <f>Calcul!$N335</f>
        <v>0.56767026989279801</v>
      </c>
      <c r="H332" s="183">
        <f>Calcul!$O335</f>
        <v>-20.365120097578398</v>
      </c>
      <c r="I332" s="197" t="str">
        <f>Calcul!AW335</f>
        <v>H</v>
      </c>
      <c r="J332" s="201">
        <f>Calcul!$P335</f>
        <v>0.53019932266228054</v>
      </c>
      <c r="K332" s="183">
        <f>Calcul!$Q335</f>
        <v>24.452741013532716</v>
      </c>
      <c r="L332" s="201">
        <f>IFERROR(Calcul!$Y335,"-")</f>
        <v>0.33749999999999997</v>
      </c>
      <c r="M332" s="201">
        <f>IFERROR(Calcul!$Z335,"-")</f>
        <v>0.72291666666666676</v>
      </c>
      <c r="N332" s="183">
        <f>IFERROR(Calcul!$AA335,"-")</f>
        <v>61.374174952174997</v>
      </c>
      <c r="O332" s="183">
        <f>IFERROR(Calcul!$AB335,"&lt; 0°")</f>
        <v>40.830602867437584</v>
      </c>
      <c r="P332" s="304">
        <f>Calcul!$T335</f>
        <v>0.38564869392182916</v>
      </c>
      <c r="Q332" s="181" t="str">
        <f>IFERROR(Calcul!AY335,Q331)</f>
        <v>-</v>
      </c>
      <c r="R332" s="306">
        <f>IFERROR(Calcul!AZ335,"00:00")</f>
        <v>1.4196094916848478E-3</v>
      </c>
      <c r="S332" s="185">
        <f>Calcul!$AG335</f>
        <v>0.31463354360496126</v>
      </c>
      <c r="T332" s="185">
        <f>Calcul!$AH335</f>
        <v>0.74576510171959975</v>
      </c>
      <c r="U332" s="185">
        <f>Calcul!$AM335</f>
        <v>0.28956309408367253</v>
      </c>
      <c r="V332" s="185">
        <f>Calcul!$AN335</f>
        <v>0.77083555124088854</v>
      </c>
      <c r="W332" s="185">
        <f>Calcul!AS335</f>
        <v>0.26520941302905759</v>
      </c>
      <c r="X332" s="185">
        <f>Calcul!AT335</f>
        <v>0.79518923229550342</v>
      </c>
    </row>
    <row r="333" spans="2:24" ht="13" customHeight="1">
      <c r="B333" s="198">
        <f t="shared" si="5"/>
        <v>44524</v>
      </c>
      <c r="C333" s="199" t="str">
        <f>Calcul!AV336</f>
        <v>Mercredi</v>
      </c>
      <c r="D333" s="93">
        <f>Calcul!G336</f>
        <v>328</v>
      </c>
      <c r="E333" s="213">
        <f>Calcul!$L336</f>
        <v>-13.339274454011262</v>
      </c>
      <c r="F333" s="189" t="str">
        <f>Calcul!$M336</f>
        <v>-</v>
      </c>
      <c r="G333" s="191">
        <f>Calcul!$N336</f>
        <v>0.55580310225046925</v>
      </c>
      <c r="H333" s="183">
        <f>Calcul!$O336</f>
        <v>-20.569733148107787</v>
      </c>
      <c r="I333" s="197" t="str">
        <f>Calcul!AW336</f>
        <v>H</v>
      </c>
      <c r="J333" s="201">
        <f>Calcul!$P336</f>
        <v>0.53039710878965274</v>
      </c>
      <c r="K333" s="183">
        <f>Calcul!$Q336</f>
        <v>24.248127963003327</v>
      </c>
      <c r="L333" s="201">
        <f>IFERROR(Calcul!$Y336,"-")</f>
        <v>0.33819444444444446</v>
      </c>
      <c r="M333" s="201">
        <f>IFERROR(Calcul!$Z336,"-")</f>
        <v>0.72222222222222221</v>
      </c>
      <c r="N333" s="183">
        <f>IFERROR(Calcul!$AA336,"-")</f>
        <v>61.063877579238657</v>
      </c>
      <c r="O333" s="183">
        <f>IFERROR(Calcul!$AB336,"&lt; 0°")</f>
        <v>40.742085663330712</v>
      </c>
      <c r="P333" s="304">
        <f>Calcul!$T336</f>
        <v>0.38426530706019185</v>
      </c>
      <c r="Q333" s="181" t="str">
        <f>IFERROR(Calcul!AY336,Q332)</f>
        <v>-</v>
      </c>
      <c r="R333" s="306">
        <f>IFERROR(Calcul!AZ336,"00:00")</f>
        <v>1.3833868616373035E-3</v>
      </c>
      <c r="S333" s="185">
        <f>Calcul!$AG336</f>
        <v>0.31546430582873486</v>
      </c>
      <c r="T333" s="185">
        <f>Calcul!$AH336</f>
        <v>0.74532991175057051</v>
      </c>
      <c r="U333" s="185">
        <f>Calcul!$AM336</f>
        <v>0.29034681759467529</v>
      </c>
      <c r="V333" s="185">
        <f>Calcul!$AN336</f>
        <v>0.77044739998463019</v>
      </c>
      <c r="W333" s="185">
        <f>Calcul!AS336</f>
        <v>0.26596198122693371</v>
      </c>
      <c r="X333" s="185">
        <f>Calcul!AT336</f>
        <v>0.79483223635237177</v>
      </c>
    </row>
    <row r="334" spans="2:24" ht="13" customHeight="1">
      <c r="B334" s="198">
        <f t="shared" si="5"/>
        <v>44525</v>
      </c>
      <c r="C334" s="199" t="str">
        <f>Calcul!AV337</f>
        <v>Jeudi</v>
      </c>
      <c r="D334" s="93">
        <f>Calcul!G337</f>
        <v>329</v>
      </c>
      <c r="E334" s="213">
        <f>Calcul!$L337</f>
        <v>-13.041693219145039</v>
      </c>
      <c r="F334" s="189" t="str">
        <f>Calcul!$M337</f>
        <v>-</v>
      </c>
      <c r="G334" s="191">
        <f>Calcul!$N337</f>
        <v>0.54340388413104324</v>
      </c>
      <c r="H334" s="183">
        <f>Calcul!$O337</f>
        <v>-20.767993639831367</v>
      </c>
      <c r="I334" s="197" t="str">
        <f>Calcul!AW337</f>
        <v>H</v>
      </c>
      <c r="J334" s="201">
        <f>Calcul!$P337</f>
        <v>0.53060376242497653</v>
      </c>
      <c r="K334" s="183">
        <f>Calcul!$Q337</f>
        <v>24.049867471279747</v>
      </c>
      <c r="L334" s="201">
        <f>IFERROR(Calcul!$Y337,"-")</f>
        <v>0.33888888888888885</v>
      </c>
      <c r="M334" s="201">
        <f>IFERROR(Calcul!$Z337,"-")</f>
        <v>0.72222222222222221</v>
      </c>
      <c r="N334" s="183">
        <f>IFERROR(Calcul!$AA337,"-")</f>
        <v>60.762723305532688</v>
      </c>
      <c r="O334" s="183">
        <f>IFERROR(Calcul!$AB337,"&lt; 0°")</f>
        <v>40.65512608430631</v>
      </c>
      <c r="P334" s="304">
        <f>Calcul!$T337</f>
        <v>0.38291922585057159</v>
      </c>
      <c r="Q334" s="181" t="str">
        <f>IFERROR(Calcul!AY337,Q333)</f>
        <v>-</v>
      </c>
      <c r="R334" s="306">
        <f>IFERROR(Calcul!AZ337,"00:00")</f>
        <v>1.3460812096202646E-3</v>
      </c>
      <c r="S334" s="185">
        <f>Calcul!$AG337</f>
        <v>0.31628612803622869</v>
      </c>
      <c r="T334" s="185">
        <f>Calcul!$AH337</f>
        <v>0.74492139681372427</v>
      </c>
      <c r="U334" s="185">
        <f>Calcul!$AM337</f>
        <v>0.29112223399142462</v>
      </c>
      <c r="V334" s="185">
        <f>Calcul!$AN337</f>
        <v>0.77008529085852828</v>
      </c>
      <c r="W334" s="185">
        <f>Calcul!AS337</f>
        <v>0.26670653324911153</v>
      </c>
      <c r="X334" s="185">
        <f>Calcul!AT337</f>
        <v>0.79450099160084131</v>
      </c>
    </row>
    <row r="335" spans="2:24" ht="13" customHeight="1">
      <c r="B335" s="198">
        <f t="shared" si="5"/>
        <v>44526</v>
      </c>
      <c r="C335" s="199" t="str">
        <f>Calcul!AV338</f>
        <v>Vendredi</v>
      </c>
      <c r="D335" s="93">
        <f>Calcul!G338</f>
        <v>330</v>
      </c>
      <c r="E335" s="213">
        <f>Calcul!$L338</f>
        <v>-12.73158659256308</v>
      </c>
      <c r="F335" s="189" t="str">
        <f>Calcul!$M338</f>
        <v>-</v>
      </c>
      <c r="G335" s="191">
        <f>Calcul!$N338</f>
        <v>0.53048277469012828</v>
      </c>
      <c r="H335" s="183">
        <f>Calcul!$O338</f>
        <v>-20.95980800700951</v>
      </c>
      <c r="I335" s="197" t="str">
        <f>Calcul!AW338</f>
        <v>H</v>
      </c>
      <c r="J335" s="201">
        <f>Calcul!$P338</f>
        <v>0.53081911424899175</v>
      </c>
      <c r="K335" s="183">
        <f>Calcul!$Q338</f>
        <v>23.858053104101604</v>
      </c>
      <c r="L335" s="201">
        <f>IFERROR(Calcul!$Y338,"-")</f>
        <v>0.34027777777777773</v>
      </c>
      <c r="M335" s="201">
        <f>IFERROR(Calcul!$Z338,"-")</f>
        <v>0.72152777777777777</v>
      </c>
      <c r="N335" s="183">
        <f>IFERROR(Calcul!$AA338,"-")</f>
        <v>60.470892453567956</v>
      </c>
      <c r="O335" s="183">
        <f>IFERROR(Calcul!$AB338,"&lt; 0°")</f>
        <v>40.569866694473262</v>
      </c>
      <c r="P335" s="304">
        <f>Calcul!$T338</f>
        <v>0.38161153113675189</v>
      </c>
      <c r="Q335" s="181" t="str">
        <f>IFERROR(Calcul!AY338,Q334)</f>
        <v>-</v>
      </c>
      <c r="R335" s="306">
        <f>IFERROR(Calcul!AZ338,"00:00")</f>
        <v>1.3076947138196959E-3</v>
      </c>
      <c r="S335" s="185">
        <f>Calcul!$AG338</f>
        <v>0.3170984070007799</v>
      </c>
      <c r="T335" s="185">
        <f>Calcul!$AH338</f>
        <v>0.74453982149720355</v>
      </c>
      <c r="U335" s="185">
        <f>Calcul!$AM338</f>
        <v>0.29188883247114744</v>
      </c>
      <c r="V335" s="185">
        <f>Calcul!$AN338</f>
        <v>0.7697493960268359</v>
      </c>
      <c r="W335" s="185">
        <f>Calcul!AS338</f>
        <v>0.26744263317985328</v>
      </c>
      <c r="X335" s="185">
        <f>Calcul!AT338</f>
        <v>0.79419559531813011</v>
      </c>
    </row>
    <row r="336" spans="2:24" ht="13" customHeight="1">
      <c r="B336" s="198">
        <f t="shared" si="5"/>
        <v>44527</v>
      </c>
      <c r="C336" s="199" t="str">
        <f>Calcul!AV339</f>
        <v>Samedi</v>
      </c>
      <c r="D336" s="93">
        <f>Calcul!G339</f>
        <v>331</v>
      </c>
      <c r="E336" s="213">
        <f>Calcul!$L339</f>
        <v>-12.40921719718053</v>
      </c>
      <c r="F336" s="189" t="str">
        <f>Calcul!$M339</f>
        <v>-</v>
      </c>
      <c r="G336" s="191">
        <f>Calcul!$N339</f>
        <v>0.51705071654918877</v>
      </c>
      <c r="H336" s="183">
        <f>Calcul!$O339</f>
        <v>-21.14508473363578</v>
      </c>
      <c r="I336" s="197" t="str">
        <f>Calcul!AW339</f>
        <v>H</v>
      </c>
      <c r="J336" s="201">
        <f>Calcul!$P339</f>
        <v>0.53104298188467403</v>
      </c>
      <c r="K336" s="183">
        <f>Calcul!$Q339</f>
        <v>23.672776377475333</v>
      </c>
      <c r="L336" s="201">
        <f>IFERROR(Calcul!$Y339,"-")</f>
        <v>0.34097222222222223</v>
      </c>
      <c r="M336" s="201">
        <f>IFERROR(Calcul!$Z339,"-")</f>
        <v>0.72152777777777777</v>
      </c>
      <c r="N336" s="183">
        <f>IFERROR(Calcul!$AA339,"-")</f>
        <v>60.188563121135338</v>
      </c>
      <c r="O336" s="183">
        <f>IFERROR(Calcul!$AB339,"&lt; 0°")</f>
        <v>40.486449697959124</v>
      </c>
      <c r="P336" s="304">
        <f>Calcul!$T339</f>
        <v>0.38034329910598341</v>
      </c>
      <c r="Q336" s="181" t="str">
        <f>IFERROR(Calcul!AY339,Q335)</f>
        <v>-</v>
      </c>
      <c r="R336" s="306">
        <f>IFERROR(Calcul!AZ339,"00:00")</f>
        <v>1.2682320307684791E-3</v>
      </c>
      <c r="S336" s="185">
        <f>Calcul!$AG339</f>
        <v>0.3179005292829587</v>
      </c>
      <c r="T336" s="185">
        <f>Calcul!$AH339</f>
        <v>0.74418543448638941</v>
      </c>
      <c r="U336" s="185">
        <f>Calcul!$AM339</f>
        <v>0.29264609189463514</v>
      </c>
      <c r="V336" s="185">
        <f>Calcul!$AN339</f>
        <v>0.76943987187471297</v>
      </c>
      <c r="W336" s="185">
        <f>Calcul!AS339</f>
        <v>0.26816983425573759</v>
      </c>
      <c r="X336" s="185">
        <f>Calcul!AT339</f>
        <v>0.79391612951361046</v>
      </c>
    </row>
    <row r="337" spans="2:24" ht="13" customHeight="1">
      <c r="B337" s="198">
        <f t="shared" si="5"/>
        <v>44528</v>
      </c>
      <c r="C337" s="199" t="str">
        <f>Calcul!AV340</f>
        <v>Dimanche</v>
      </c>
      <c r="D337" s="93">
        <f>Calcul!G340</f>
        <v>332</v>
      </c>
      <c r="E337" s="213">
        <f>Calcul!$L340</f>
        <v>-12.074866276226292</v>
      </c>
      <c r="F337" s="189" t="str">
        <f>Calcul!$M340</f>
        <v>-</v>
      </c>
      <c r="G337" s="191">
        <f>Calcul!$N340</f>
        <v>0.50311942817609545</v>
      </c>
      <c r="H337" s="183">
        <f>Calcul!$O340</f>
        <v>-21.323734470005135</v>
      </c>
      <c r="I337" s="197" t="str">
        <f>Calcul!AW340</f>
        <v>H</v>
      </c>
      <c r="J337" s="201">
        <f>Calcul!$P340</f>
        <v>0.53127517002422564</v>
      </c>
      <c r="K337" s="183">
        <f>Calcul!$Q340</f>
        <v>23.494126641105979</v>
      </c>
      <c r="L337" s="201">
        <f>IFERROR(Calcul!$Y340,"-")</f>
        <v>0.34166666666666662</v>
      </c>
      <c r="M337" s="201">
        <f>IFERROR(Calcul!$Z340,"-")</f>
        <v>0.72083333333333333</v>
      </c>
      <c r="N337" s="183">
        <f>IFERROR(Calcul!$AA340,"-")</f>
        <v>59.915910848853201</v>
      </c>
      <c r="O337" s="183">
        <f>IFERROR(Calcul!$AB340,"&lt; 0°")</f>
        <v>40.405016580623382</v>
      </c>
      <c r="P337" s="304">
        <f>Calcul!$T340</f>
        <v>0.37911559870907535</v>
      </c>
      <c r="Q337" s="181" t="str">
        <f>IFERROR(Calcul!AY340,Q336)</f>
        <v>-</v>
      </c>
      <c r="R337" s="306">
        <f>IFERROR(Calcul!AZ340,"00:00")</f>
        <v>1.2277003969080602E-3</v>
      </c>
      <c r="S337" s="185">
        <f>Calcul!$AG340</f>
        <v>0.3186918723559598</v>
      </c>
      <c r="T337" s="185">
        <f>Calcul!$AH340</f>
        <v>0.74385846769249142</v>
      </c>
      <c r="U337" s="185">
        <f>Calcul!$AM340</f>
        <v>0.29339348167918572</v>
      </c>
      <c r="V337" s="185">
        <f>Calcul!$AN340</f>
        <v>0.76915685836926551</v>
      </c>
      <c r="W337" s="185">
        <f>Calcul!AS340</f>
        <v>0.26888767959196797</v>
      </c>
      <c r="X337" s="185">
        <f>Calcul!AT340</f>
        <v>0.79366266045648315</v>
      </c>
    </row>
    <row r="338" spans="2:24" ht="13" customHeight="1">
      <c r="B338" s="198">
        <f t="shared" si="5"/>
        <v>44529</v>
      </c>
      <c r="C338" s="199" t="str">
        <f>Calcul!AV341</f>
        <v>Lundi</v>
      </c>
      <c r="D338" s="93">
        <f>Calcul!G341</f>
        <v>333</v>
      </c>
      <c r="E338" s="213">
        <f>Calcul!$L341</f>
        <v>-11.728833464897271</v>
      </c>
      <c r="F338" s="189" t="str">
        <f>Calcul!$M341</f>
        <v>-</v>
      </c>
      <c r="G338" s="191">
        <f>Calcul!$N341</f>
        <v>0.48870139437071963</v>
      </c>
      <c r="H338" s="183">
        <f>Calcul!$O341</f>
        <v>-21.495670149445974</v>
      </c>
      <c r="I338" s="197" t="str">
        <f>Calcul!AW341</f>
        <v>H</v>
      </c>
      <c r="J338" s="201">
        <f>Calcul!$P341</f>
        <v>0.53151547058764848</v>
      </c>
      <c r="K338" s="183">
        <f>Calcul!$Q341</f>
        <v>23.322190961665139</v>
      </c>
      <c r="L338" s="201">
        <f>IFERROR(Calcul!$Y341,"-")</f>
        <v>0.34236111111111112</v>
      </c>
      <c r="M338" s="201">
        <f>IFERROR(Calcul!$Z341,"-")</f>
        <v>0.72013888888888899</v>
      </c>
      <c r="N338" s="183">
        <f>IFERROR(Calcul!$AA341,"-")</f>
        <v>59.653108278611036</v>
      </c>
      <c r="O338" s="183">
        <f>IFERROR(Calcul!$AB341,"&lt; 0°")</f>
        <v>40.325707737980814</v>
      </c>
      <c r="P338" s="304">
        <f>Calcul!$T341</f>
        <v>0.37792948898743234</v>
      </c>
      <c r="Q338" s="181" t="str">
        <f>IFERROR(Calcul!AY341,Q337)</f>
        <v>-</v>
      </c>
      <c r="R338" s="306">
        <f>IFERROR(Calcul!AZ341,"00:00")</f>
        <v>1.1861097216430139E-3</v>
      </c>
      <c r="S338" s="185">
        <f>Calcul!$AG341</f>
        <v>0.31947180579161838</v>
      </c>
      <c r="T338" s="185">
        <f>Calcul!$AH341</f>
        <v>0.74355913538367879</v>
      </c>
      <c r="U338" s="185">
        <f>Calcul!$AM341</f>
        <v>0.29413046274151666</v>
      </c>
      <c r="V338" s="185">
        <f>Calcul!$AN341</f>
        <v>0.7689004784337804</v>
      </c>
      <c r="W338" s="185">
        <f>Calcul!AS341</f>
        <v>0.26959570295234875</v>
      </c>
      <c r="X338" s="185">
        <f>Calcul!AT341</f>
        <v>0.79343523822294826</v>
      </c>
    </row>
    <row r="339" spans="2:24" ht="13" customHeight="1">
      <c r="B339" s="198">
        <f t="shared" si="5"/>
        <v>44530</v>
      </c>
      <c r="C339" s="199" t="str">
        <f>Calcul!AV342</f>
        <v>Mardi</v>
      </c>
      <c r="D339" s="93">
        <f>Calcul!G342</f>
        <v>334</v>
      </c>
      <c r="E339" s="213">
        <f>Calcul!$L342</f>
        <v>-11.371436516270915</v>
      </c>
      <c r="F339" s="189" t="str">
        <f>Calcul!$M342</f>
        <v>-</v>
      </c>
      <c r="G339" s="191">
        <f>Calcul!$N342</f>
        <v>0.47380985484462146</v>
      </c>
      <c r="H339" s="183">
        <f>Calcul!$O342</f>
        <v>-21.660807104874117</v>
      </c>
      <c r="I339" s="197" t="str">
        <f>Calcul!AW342</f>
        <v>H</v>
      </c>
      <c r="J339" s="201">
        <f>Calcul!$P342</f>
        <v>0.53176366291308352</v>
      </c>
      <c r="K339" s="183">
        <f>Calcul!$Q342</f>
        <v>23.157054006236997</v>
      </c>
      <c r="L339" s="201">
        <f>IFERROR(Calcul!$Y342,"-")</f>
        <v>0.3430555555555555</v>
      </c>
      <c r="M339" s="201">
        <f>IFERROR(Calcul!$Z342,"-")</f>
        <v>0.72013888888888899</v>
      </c>
      <c r="N339" s="183">
        <f>IFERROR(Calcul!$AA342,"-")</f>
        <v>59.400324804063544</v>
      </c>
      <c r="O339" s="183">
        <f>IFERROR(Calcul!$AB342,"&lt; 0°")</f>
        <v>40.248662090682217</v>
      </c>
      <c r="P339" s="304">
        <f>Calcul!$T342</f>
        <v>0.37678601631677933</v>
      </c>
      <c r="Q339" s="181" t="str">
        <f>IFERROR(Calcul!AY342,Q338)</f>
        <v>-</v>
      </c>
      <c r="R339" s="306">
        <f>IFERROR(Calcul!AZ342,"00:00")</f>
        <v>1.1434726706530118E-3</v>
      </c>
      <c r="S339" s="185">
        <f>Calcul!$AG342</f>
        <v>0.32023969250341056</v>
      </c>
      <c r="T339" s="185">
        <f>Calcul!$AH342</f>
        <v>0.74328763332275638</v>
      </c>
      <c r="U339" s="185">
        <f>Calcul!$AM342</f>
        <v>0.29485648848792023</v>
      </c>
      <c r="V339" s="185">
        <f>Calcul!$AN342</f>
        <v>0.76867083733824659</v>
      </c>
      <c r="W339" s="185">
        <f>Calcul!AS342</f>
        <v>0.27029342956087915</v>
      </c>
      <c r="X339" s="185">
        <f>Calcul!AT342</f>
        <v>0.79323389626528773</v>
      </c>
    </row>
    <row r="340" spans="2:24" ht="13" customHeight="1">
      <c r="B340" s="198">
        <f t="shared" si="5"/>
        <v>44531</v>
      </c>
      <c r="C340" s="199" t="str">
        <f>Calcul!AV343</f>
        <v>Mercredi</v>
      </c>
      <c r="D340" s="93">
        <f>Calcul!G343</f>
        <v>335</v>
      </c>
      <c r="E340" s="213">
        <f>Calcul!$L343</f>
        <v>-11.003010981384318</v>
      </c>
      <c r="F340" s="189" t="str">
        <f>Calcul!$M343</f>
        <v>-</v>
      </c>
      <c r="G340" s="191">
        <f>Calcul!$N343</f>
        <v>0.45845879089101321</v>
      </c>
      <c r="H340" s="183">
        <f>Calcul!$O343</f>
        <v>-21.819063184815054</v>
      </c>
      <c r="I340" s="197" t="str">
        <f>Calcul!AW343</f>
        <v>H</v>
      </c>
      <c r="J340" s="201">
        <f>Calcul!$P343</f>
        <v>0.53201951397897695</v>
      </c>
      <c r="K340" s="183">
        <f>Calcul!$Q343</f>
        <v>22.99879792629606</v>
      </c>
      <c r="L340" s="201">
        <f>IFERROR(Calcul!$Y343,"-")</f>
        <v>0.3444444444444445</v>
      </c>
      <c r="M340" s="201">
        <f>IFERROR(Calcul!$Z343,"-")</f>
        <v>0.72013888888888899</v>
      </c>
      <c r="N340" s="183">
        <f>IFERROR(Calcul!$AA343,"-")</f>
        <v>59.157726214459494</v>
      </c>
      <c r="O340" s="183">
        <f>IFERROR(Calcul!$AB343,"&lt; 0°")</f>
        <v>40.174016689084077</v>
      </c>
      <c r="P340" s="304">
        <f>Calcul!$T343</f>
        <v>0.37568621157855459</v>
      </c>
      <c r="Q340" s="181" t="str">
        <f>IFERROR(Calcul!AY343,Q339)</f>
        <v>-</v>
      </c>
      <c r="R340" s="306">
        <f>IFERROR(Calcul!AZ343,"00:00")</f>
        <v>1.0998047382247411E-3</v>
      </c>
      <c r="S340" s="185">
        <f>Calcul!$AG343</f>
        <v>0.32099489004229248</v>
      </c>
      <c r="T340" s="185">
        <f>Calcul!$AH343</f>
        <v>0.74304413791566137</v>
      </c>
      <c r="U340" s="185">
        <f>Calcul!$AM343</f>
        <v>0.29557100584856827</v>
      </c>
      <c r="V340" s="185">
        <f>Calcul!$AN343</f>
        <v>0.7684680221093857</v>
      </c>
      <c r="W340" s="185">
        <f>Calcul!AS343</f>
        <v>0.27098037695263522</v>
      </c>
      <c r="X340" s="185">
        <f>Calcul!AT343</f>
        <v>0.79305865100531869</v>
      </c>
    </row>
    <row r="341" spans="2:24" ht="13" customHeight="1">
      <c r="B341" s="198">
        <f t="shared" si="5"/>
        <v>44532</v>
      </c>
      <c r="C341" s="199" t="str">
        <f>Calcul!AV344</f>
        <v>Jeudi</v>
      </c>
      <c r="D341" s="93">
        <f>Calcul!G344</f>
        <v>336</v>
      </c>
      <c r="E341" s="213">
        <f>Calcul!$L344</f>
        <v>-10.62390984356511</v>
      </c>
      <c r="F341" s="189" t="str">
        <f>Calcul!$M344</f>
        <v>-</v>
      </c>
      <c r="G341" s="191">
        <f>Calcul!$N344</f>
        <v>0.44266291014854625</v>
      </c>
      <c r="H341" s="183">
        <f>Calcul!$O344</f>
        <v>-21.970358868528717</v>
      </c>
      <c r="I341" s="197" t="str">
        <f>Calcul!AW344</f>
        <v>H</v>
      </c>
      <c r="J341" s="201">
        <f>Calcul!$P344</f>
        <v>0.5322827786580181</v>
      </c>
      <c r="K341" s="183">
        <f>Calcul!$Q344</f>
        <v>22.847502242582397</v>
      </c>
      <c r="L341" s="201">
        <f>IFERROR(Calcul!$Y344,"-")</f>
        <v>0.34513888888888888</v>
      </c>
      <c r="M341" s="201">
        <f>IFERROR(Calcul!$Z344,"-")</f>
        <v>0.71944444444444444</v>
      </c>
      <c r="N341" s="183">
        <f>IFERROR(Calcul!$AA344,"-")</f>
        <v>58.925474333219967</v>
      </c>
      <c r="O341" s="183">
        <f>IFERROR(Calcul!$AB344,"&lt; 0°")</f>
        <v>40.101906308620883</v>
      </c>
      <c r="P341" s="304">
        <f>Calcul!$T344</f>
        <v>0.37463108727116889</v>
      </c>
      <c r="Q341" s="181" t="str">
        <f>IFERROR(Calcul!AY344,Q340)</f>
        <v>-</v>
      </c>
      <c r="R341" s="306">
        <f>IFERROR(Calcul!AZ344,"00:00")</f>
        <v>1.0551243073856909E-3</v>
      </c>
      <c r="S341" s="185">
        <f>Calcul!$AG344</f>
        <v>0.32173675194073442</v>
      </c>
      <c r="T341" s="185">
        <f>Calcul!$AH344</f>
        <v>0.74282880537530183</v>
      </c>
      <c r="U341" s="185">
        <f>Calcul!$AM344</f>
        <v>0.29627345635250918</v>
      </c>
      <c r="V341" s="185">
        <f>Calcul!$AN344</f>
        <v>0.76829210096352707</v>
      </c>
      <c r="W341" s="185">
        <f>Calcul!AS344</f>
        <v>0.27165605586132258</v>
      </c>
      <c r="X341" s="185">
        <f>Calcul!AT344</f>
        <v>0.79290950145471362</v>
      </c>
    </row>
    <row r="342" spans="2:24" ht="13" customHeight="1">
      <c r="B342" s="198">
        <f t="shared" si="5"/>
        <v>44533</v>
      </c>
      <c r="C342" s="199" t="str">
        <f>Calcul!AV345</f>
        <v>Vendredi</v>
      </c>
      <c r="D342" s="93">
        <f>Calcul!G345</f>
        <v>337</v>
      </c>
      <c r="E342" s="213">
        <f>Calcul!$L345</f>
        <v>-10.234503107277501</v>
      </c>
      <c r="F342" s="189" t="str">
        <f>Calcul!$M345</f>
        <v>-</v>
      </c>
      <c r="G342" s="191">
        <f>Calcul!$N345</f>
        <v>0.42643762946989588</v>
      </c>
      <c r="H342" s="183">
        <f>Calcul!$O345</f>
        <v>-22.114617379862018</v>
      </c>
      <c r="I342" s="197" t="str">
        <f>Calcul!AW345</f>
        <v>H</v>
      </c>
      <c r="J342" s="201">
        <f>Calcul!$P345</f>
        <v>0.53255320000266226</v>
      </c>
      <c r="K342" s="183">
        <f>Calcul!$Q345</f>
        <v>22.703243731249096</v>
      </c>
      <c r="L342" s="201">
        <f>IFERROR(Calcul!$Y345,"-")</f>
        <v>0.34583333333333338</v>
      </c>
      <c r="M342" s="201">
        <f>IFERROR(Calcul!$Z345,"-")</f>
        <v>0.71944444444444444</v>
      </c>
      <c r="N342" s="183">
        <f>IFERROR(Calcul!$AA345,"-")</f>
        <v>58.703726652803148</v>
      </c>
      <c r="O342" s="183">
        <f>IFERROR(Calcul!$AB345,"&lt; 0°")</f>
        <v>40.032463037870208</v>
      </c>
      <c r="P342" s="304">
        <f>Calcul!$T345</f>
        <v>0.37362163457450115</v>
      </c>
      <c r="Q342" s="181" t="str">
        <f>IFERROR(Calcul!AY345,Q341)</f>
        <v>-</v>
      </c>
      <c r="R342" s="306">
        <f>IFERROR(Calcul!AZ345,"00:00")</f>
        <v>1.0094526966677453E-3</v>
      </c>
      <c r="S342" s="185">
        <f>Calcul!$AG345</f>
        <v>0.32246462909983259</v>
      </c>
      <c r="T342" s="185">
        <f>Calcul!$AH345</f>
        <v>0.74264177090549177</v>
      </c>
      <c r="U342" s="185">
        <f>Calcul!$AM345</f>
        <v>0.29696327723956223</v>
      </c>
      <c r="V342" s="185">
        <f>Calcul!$AN345</f>
        <v>0.76814312276576224</v>
      </c>
      <c r="W342" s="185">
        <f>Calcul!AS345</f>
        <v>0.27231997114061396</v>
      </c>
      <c r="X342" s="185">
        <f>Calcul!AT345</f>
        <v>0.7927864288647104</v>
      </c>
    </row>
    <row r="343" spans="2:24" ht="13" customHeight="1">
      <c r="B343" s="198">
        <f t="shared" si="5"/>
        <v>44534</v>
      </c>
      <c r="C343" s="199" t="str">
        <f>Calcul!AV346</f>
        <v>Samedi</v>
      </c>
      <c r="D343" s="93">
        <f>Calcul!G346</f>
        <v>338</v>
      </c>
      <c r="E343" s="213">
        <f>Calcul!$L346</f>
        <v>-9.835177341923881</v>
      </c>
      <c r="F343" s="189" t="str">
        <f>Calcul!$M346</f>
        <v>-</v>
      </c>
      <c r="G343" s="191">
        <f>Calcul!$N346</f>
        <v>0.40979905591349503</v>
      </c>
      <c r="H343" s="183">
        <f>Calcul!$O346</f>
        <v>-22.251764799447866</v>
      </c>
      <c r="I343" s="197" t="str">
        <f>Calcul!AW346</f>
        <v>H</v>
      </c>
      <c r="J343" s="201">
        <f>Calcul!$P346</f>
        <v>0.53283050956193556</v>
      </c>
      <c r="K343" s="183">
        <f>Calcul!$Q346</f>
        <v>22.566096311663248</v>
      </c>
      <c r="L343" s="201">
        <f>IFERROR(Calcul!$Y346,"-")</f>
        <v>0.34652777777777777</v>
      </c>
      <c r="M343" s="201">
        <f>IFERROR(Calcul!$Z346,"-")</f>
        <v>0.71944444444444444</v>
      </c>
      <c r="N343" s="183">
        <f>IFERROR(Calcul!$AA346,"-")</f>
        <v>58.492635967509031</v>
      </c>
      <c r="O343" s="183">
        <f>IFERROR(Calcul!$AB346,"&lt; 0°")</f>
        <v>39.965815861368334</v>
      </c>
      <c r="P343" s="304">
        <f>Calcul!$T346</f>
        <v>0.37265882038210973</v>
      </c>
      <c r="Q343" s="181" t="str">
        <f>IFERROR(Calcul!AY346,Q342)</f>
        <v>-</v>
      </c>
      <c r="R343" s="306">
        <f>IFERROR(Calcul!AZ346,"00:00")</f>
        <v>9.6281419239141464E-4</v>
      </c>
      <c r="S343" s="185">
        <f>Calcul!$AG346</f>
        <v>0.3231778712139316</v>
      </c>
      <c r="T343" s="185">
        <f>Calcul!$AH346</f>
        <v>0.74248314790993952</v>
      </c>
      <c r="U343" s="185">
        <f>Calcul!$AM346</f>
        <v>0.29763990260499001</v>
      </c>
      <c r="V343" s="185">
        <f>Calcul!$AN346</f>
        <v>0.76802111651888116</v>
      </c>
      <c r="W343" s="185">
        <f>Calcul!AS346</f>
        <v>0.27297162271613468</v>
      </c>
      <c r="X343" s="185">
        <f>Calcul!AT346</f>
        <v>0.7926893964077365</v>
      </c>
    </row>
    <row r="344" spans="2:24" ht="13" customHeight="1">
      <c r="B344" s="198">
        <f t="shared" si="5"/>
        <v>44535</v>
      </c>
      <c r="C344" s="199" t="str">
        <f>Calcul!AV347</f>
        <v>Dimanche</v>
      </c>
      <c r="D344" s="93">
        <f>Calcul!G347</f>
        <v>339</v>
      </c>
      <c r="E344" s="213">
        <f>Calcul!$L347</f>
        <v>-9.4263351812270102</v>
      </c>
      <c r="F344" s="189" t="str">
        <f>Calcul!$M347</f>
        <v>-</v>
      </c>
      <c r="G344" s="191">
        <f>Calcul!$N347</f>
        <v>0.39276396588445878</v>
      </c>
      <c r="H344" s="183">
        <f>Calcul!$O347</f>
        <v>-22.381730174861836</v>
      </c>
      <c r="I344" s="197" t="str">
        <f>Calcul!AW347</f>
        <v>H</v>
      </c>
      <c r="J344" s="201">
        <f>Calcul!$P347</f>
        <v>0.53311442772908624</v>
      </c>
      <c r="K344" s="183">
        <f>Calcul!$Q347</f>
        <v>22.436130936249278</v>
      </c>
      <c r="L344" s="201">
        <f>IFERROR(Calcul!$Y347,"-")</f>
        <v>0.34722222222222227</v>
      </c>
      <c r="M344" s="201">
        <f>IFERROR(Calcul!$Z347,"-")</f>
        <v>0.71875</v>
      </c>
      <c r="N344" s="183">
        <f>IFERROR(Calcul!$AA347,"-")</f>
        <v>58.292350005988339</v>
      </c>
      <c r="O344" s="183">
        <f>IFERROR(Calcul!$AB347,"&lt; 0°")</f>
        <v>39.902090239391889</v>
      </c>
      <c r="P344" s="304">
        <f>Calcul!$T347</f>
        <v>0.37174358431668275</v>
      </c>
      <c r="Q344" s="181" t="str">
        <f>IFERROR(Calcul!AY347,Q343)</f>
        <v>-</v>
      </c>
      <c r="R344" s="306">
        <f>IFERROR(Calcul!AZ347,"00:00")</f>
        <v>9.152360654269831E-4</v>
      </c>
      <c r="S344" s="185">
        <f>Calcul!$AG347</f>
        <v>0.32387582822676003</v>
      </c>
      <c r="T344" s="185">
        <f>Calcul!$AH347</f>
        <v>0.74235302723141228</v>
      </c>
      <c r="U344" s="185">
        <f>Calcul!$AM347</f>
        <v>0.29830276457252103</v>
      </c>
      <c r="V344" s="185">
        <f>Calcul!$AN347</f>
        <v>0.76792609088565145</v>
      </c>
      <c r="W344" s="185">
        <f>Calcul!AS347</f>
        <v>0.27361050656471003</v>
      </c>
      <c r="X344" s="185">
        <f>Calcul!AT347</f>
        <v>0.79261834889346228</v>
      </c>
    </row>
    <row r="345" spans="2:24" ht="13" customHeight="1">
      <c r="B345" s="198">
        <f t="shared" si="5"/>
        <v>44536</v>
      </c>
      <c r="C345" s="199" t="str">
        <f>Calcul!AV348</f>
        <v>Lundi</v>
      </c>
      <c r="D345" s="93">
        <f>Calcul!G348</f>
        <v>340</v>
      </c>
      <c r="E345" s="213">
        <f>Calcul!$L348</f>
        <v>-9.0083947789923702</v>
      </c>
      <c r="F345" s="189" t="str">
        <f>Calcul!$M348</f>
        <v>-</v>
      </c>
      <c r="G345" s="191">
        <f>Calcul!$N348</f>
        <v>0.37534978245801542</v>
      </c>
      <c r="H345" s="183">
        <f>Calcul!$O348</f>
        <v>-22.504445628346641</v>
      </c>
      <c r="I345" s="197" t="str">
        <f>Calcul!AW348</f>
        <v>H</v>
      </c>
      <c r="J345" s="201">
        <f>Calcul!$P348</f>
        <v>0.53340466411952692</v>
      </c>
      <c r="K345" s="183">
        <f>Calcul!$Q348</f>
        <v>22.313415482764473</v>
      </c>
      <c r="L345" s="201">
        <f>IFERROR(Calcul!$Y348,"-")</f>
        <v>0.34791666666666665</v>
      </c>
      <c r="M345" s="201">
        <f>IFERROR(Calcul!$Z348,"-")</f>
        <v>0.71875</v>
      </c>
      <c r="N345" s="183">
        <f>IFERROR(Calcul!$AA348,"-")</f>
        <v>58.103011065314007</v>
      </c>
      <c r="O345" s="183">
        <f>IFERROR(Calcul!$AB348,"&lt; 0°")</f>
        <v>39.841407687062485</v>
      </c>
      <c r="P345" s="304">
        <f>Calcul!$T348</f>
        <v>0.37087683574517133</v>
      </c>
      <c r="Q345" s="181" t="str">
        <f>IFERROR(Calcul!AY348,Q344)</f>
        <v>-</v>
      </c>
      <c r="R345" s="306">
        <f>IFERROR(Calcul!AZ348,"00:00")</f>
        <v>8.6674857151142204E-4</v>
      </c>
      <c r="S345" s="185">
        <f>Calcul!$AG348</f>
        <v>0.32455785181271063</v>
      </c>
      <c r="T345" s="185">
        <f>Calcul!$AH348</f>
        <v>0.74225147642634315</v>
      </c>
      <c r="U345" s="185">
        <f>Calcul!$AM348</f>
        <v>0.29895129449102764</v>
      </c>
      <c r="V345" s="185">
        <f>Calcul!$AN348</f>
        <v>0.76785803374802619</v>
      </c>
      <c r="W345" s="185">
        <f>Calcul!AS348</f>
        <v>0.27423611571727796</v>
      </c>
      <c r="X345" s="185">
        <f>Calcul!AT348</f>
        <v>0.79257321252177582</v>
      </c>
    </row>
    <row r="346" spans="2:24" ht="13" customHeight="1">
      <c r="B346" s="198">
        <f t="shared" si="5"/>
        <v>44537</v>
      </c>
      <c r="C346" s="199" t="str">
        <f>Calcul!AV349</f>
        <v>Mardi</v>
      </c>
      <c r="D346" s="93">
        <f>Calcul!G349</f>
        <v>341</v>
      </c>
      <c r="E346" s="213">
        <f>Calcul!$L349</f>
        <v>-8.5817892222336383</v>
      </c>
      <c r="F346" s="189" t="str">
        <f>Calcul!$M349</f>
        <v>-</v>
      </c>
      <c r="G346" s="191">
        <f>Calcul!$N349</f>
        <v>0.35757455092640161</v>
      </c>
      <c r="H346" s="183">
        <f>Calcul!$O349</f>
        <v>-22.619846461711294</v>
      </c>
      <c r="I346" s="197" t="str">
        <f>Calcul!AW349</f>
        <v>H</v>
      </c>
      <c r="J346" s="201">
        <f>Calcul!$P349</f>
        <v>0.53370091797838715</v>
      </c>
      <c r="K346" s="183">
        <f>Calcul!$Q349</f>
        <v>22.19801464939982</v>
      </c>
      <c r="L346" s="201">
        <f>IFERROR(Calcul!$Y349,"-")</f>
        <v>0.34861111111111115</v>
      </c>
      <c r="M346" s="201">
        <f>IFERROR(Calcul!$Z349,"-")</f>
        <v>0.71875</v>
      </c>
      <c r="N346" s="183">
        <f>IFERROR(Calcul!$AA349,"-")</f>
        <v>57.92475564856138</v>
      </c>
      <c r="O346" s="183">
        <f>IFERROR(Calcul!$AB349,"&lt; 0°")</f>
        <v>39.783885355257745</v>
      </c>
      <c r="P346" s="304">
        <f>Calcul!$T349</f>
        <v>0.37005945081087982</v>
      </c>
      <c r="Q346" s="181" t="str">
        <f>IFERROR(Calcul!AY349,Q345)</f>
        <v>-</v>
      </c>
      <c r="R346" s="306">
        <f>IFERROR(Calcul!AZ349,"00:00")</f>
        <v>8.173849342915096E-4</v>
      </c>
      <c r="S346" s="185">
        <f>Calcul!$AG349</f>
        <v>0.32522329687654078</v>
      </c>
      <c r="T346" s="185">
        <f>Calcul!$AH349</f>
        <v>0.74217853908023346</v>
      </c>
      <c r="U346" s="185">
        <f>Calcul!$AM349</f>
        <v>0.29958492414991128</v>
      </c>
      <c r="V346" s="185">
        <f>Calcul!$AN349</f>
        <v>0.76781691180686307</v>
      </c>
      <c r="W346" s="185">
        <f>Calcul!AS349</f>
        <v>0.27484794128166484</v>
      </c>
      <c r="X346" s="185">
        <f>Calcul!AT349</f>
        <v>0.79255389467510939</v>
      </c>
    </row>
    <row r="347" spans="2:24" ht="13" customHeight="1">
      <c r="B347" s="198">
        <f t="shared" si="5"/>
        <v>44538</v>
      </c>
      <c r="C347" s="199" t="str">
        <f>Calcul!AV350</f>
        <v>Mercredi</v>
      </c>
      <c r="D347" s="93">
        <f>Calcul!G350</f>
        <v>342</v>
      </c>
      <c r="E347" s="213">
        <f>Calcul!$L350</f>
        <v>-8.1469659028177475</v>
      </c>
      <c r="F347" s="189" t="str">
        <f>Calcul!$M350</f>
        <v>-</v>
      </c>
      <c r="G347" s="191">
        <f>Calcul!$N350</f>
        <v>0.33945691261740613</v>
      </c>
      <c r="H347" s="183">
        <f>Calcul!$O350</f>
        <v>-22.72787125801436</v>
      </c>
      <c r="I347" s="197" t="str">
        <f>Calcul!AW350</f>
        <v>H</v>
      </c>
      <c r="J347" s="201">
        <f>Calcul!$P350</f>
        <v>0.53400287861687046</v>
      </c>
      <c r="K347" s="183">
        <f>Calcul!$Q350</f>
        <v>22.089989853096753</v>
      </c>
      <c r="L347" s="201">
        <f>IFERROR(Calcul!$Y350,"-")</f>
        <v>0.34930555555555554</v>
      </c>
      <c r="M347" s="201">
        <f>IFERROR(Calcul!$Z350,"-")</f>
        <v>0.71875</v>
      </c>
      <c r="N347" s="183">
        <f>IFERROR(Calcul!$AA350,"-")</f>
        <v>57.757714107910658</v>
      </c>
      <c r="O347" s="183">
        <f>IFERROR(Calcul!$AB350,"&lt; 0°")</f>
        <v>39.729635615917012</v>
      </c>
      <c r="P347" s="304">
        <f>Calcul!$T350</f>
        <v>0.36929226950045363</v>
      </c>
      <c r="Q347" s="181" t="str">
        <f>IFERROR(Calcul!AY350,Q346)</f>
        <v>-</v>
      </c>
      <c r="R347" s="306">
        <f>IFERROR(Calcul!AZ350,"00:00")</f>
        <v>7.6718131042619042E-4</v>
      </c>
      <c r="S347" s="185">
        <f>Calcul!$AG350</f>
        <v>0.32587152306448636</v>
      </c>
      <c r="T347" s="185">
        <f>Calcul!$AH350</f>
        <v>0.74213423416925461</v>
      </c>
      <c r="U347" s="185">
        <f>Calcul!$AM350</f>
        <v>0.30020308700803844</v>
      </c>
      <c r="V347" s="185">
        <f>Calcul!$AN350</f>
        <v>0.76780267022570248</v>
      </c>
      <c r="W347" s="185">
        <f>Calcul!AS350</f>
        <v>0.27544547348125065</v>
      </c>
      <c r="X347" s="185">
        <f>Calcul!AT350</f>
        <v>0.79256028375249021</v>
      </c>
    </row>
    <row r="348" spans="2:24" ht="13" customHeight="1">
      <c r="B348" s="198">
        <f t="shared" si="5"/>
        <v>44539</v>
      </c>
      <c r="C348" s="199" t="str">
        <f>Calcul!AV351</f>
        <v>Jeudi</v>
      </c>
      <c r="D348" s="93">
        <f>Calcul!G351</f>
        <v>343</v>
      </c>
      <c r="E348" s="213">
        <f>Calcul!$L351</f>
        <v>-7.7043858489604684</v>
      </c>
      <c r="F348" s="189" t="str">
        <f>Calcul!$M351</f>
        <v>-</v>
      </c>
      <c r="G348" s="191">
        <f>Calcul!$N351</f>
        <v>0.3210160770400195</v>
      </c>
      <c r="H348" s="183">
        <f>Calcul!$O351</f>
        <v>-22.828461979643667</v>
      </c>
      <c r="I348" s="197" t="str">
        <f>Calcul!AW351</f>
        <v>H</v>
      </c>
      <c r="J348" s="201">
        <f>Calcul!$P351</f>
        <v>0.53431022587649346</v>
      </c>
      <c r="K348" s="183">
        <f>Calcul!$Q351</f>
        <v>21.989399131467447</v>
      </c>
      <c r="L348" s="201">
        <f>IFERROR(Calcul!$Y351,"-")</f>
        <v>0.35000000000000003</v>
      </c>
      <c r="M348" s="201">
        <f>IFERROR(Calcul!$Z351,"-")</f>
        <v>0.71875</v>
      </c>
      <c r="N348" s="183">
        <f>IFERROR(Calcul!$AA351,"-")</f>
        <v>57.602010295338914</v>
      </c>
      <c r="O348" s="183">
        <f>IFERROR(Calcul!$AB351,"&lt; 0°")</f>
        <v>39.678765654412459</v>
      </c>
      <c r="P348" s="304">
        <f>Calcul!$T351</f>
        <v>0.36857609276423431</v>
      </c>
      <c r="Q348" s="181" t="str">
        <f>IFERROR(Calcul!AY351,Q347)</f>
        <v>-</v>
      </c>
      <c r="R348" s="306">
        <f>IFERROR(Calcul!AZ351,"00:00")</f>
        <v>7.1617673621932054E-4</v>
      </c>
      <c r="S348" s="185">
        <f>Calcul!$AG351</f>
        <v>0.32650189627953657</v>
      </c>
      <c r="T348" s="185">
        <f>Calcul!$AH351</f>
        <v>0.74211855547345051</v>
      </c>
      <c r="U348" s="185">
        <f>Calcul!$AM351</f>
        <v>0.30080521943089672</v>
      </c>
      <c r="V348" s="185">
        <f>Calcul!$AN351</f>
        <v>0.76781523232209026</v>
      </c>
      <c r="W348" s="185">
        <f>Calcul!AS351</f>
        <v>0.27602820270540435</v>
      </c>
      <c r="X348" s="185">
        <f>Calcul!AT351</f>
        <v>0.79259224904758263</v>
      </c>
    </row>
    <row r="349" spans="2:24" ht="13" customHeight="1">
      <c r="B349" s="198">
        <f t="shared" si="5"/>
        <v>44540</v>
      </c>
      <c r="C349" s="199" t="str">
        <f>Calcul!AV352</f>
        <v>Vendredi</v>
      </c>
      <c r="D349" s="93">
        <f>Calcul!G352</f>
        <v>344</v>
      </c>
      <c r="E349" s="213">
        <f>Calcul!$L352</f>
        <v>-7.2545230180738267</v>
      </c>
      <c r="F349" s="189" t="str">
        <f>Calcul!$M352</f>
        <v>-</v>
      </c>
      <c r="G349" s="191">
        <f>Calcul!$N352</f>
        <v>0.30227179241974278</v>
      </c>
      <c r="H349" s="183">
        <f>Calcul!$O352</f>
        <v>-22.921564062410816</v>
      </c>
      <c r="I349" s="197" t="str">
        <f>Calcul!AW352</f>
        <v>H</v>
      </c>
      <c r="J349" s="201">
        <f>Calcul!$P352</f>
        <v>0.5346226306201648</v>
      </c>
      <c r="K349" s="183">
        <f>Calcul!$Q352</f>
        <v>21.896297048700298</v>
      </c>
      <c r="L349" s="201">
        <f>IFERROR(Calcul!$Y352,"-")</f>
        <v>0.35069444444444442</v>
      </c>
      <c r="M349" s="201">
        <f>IFERROR(Calcul!$Z352,"-")</f>
        <v>0.71875</v>
      </c>
      <c r="N349" s="183">
        <f>IFERROR(Calcul!$AA352,"-")</f>
        <v>57.45776122300316</v>
      </c>
      <c r="O349" s="183">
        <f>IFERROR(Calcul!$AB352,"&lt; 0°")</f>
        <v>39.631377071713622</v>
      </c>
      <c r="P349" s="304">
        <f>Calcul!$T352</f>
        <v>0.36791167970879729</v>
      </c>
      <c r="Q349" s="181" t="str">
        <f>IFERROR(Calcul!AY352,Q348)</f>
        <v>-</v>
      </c>
      <c r="R349" s="306">
        <f>IFERROR(Calcul!AZ352,"00:00")</f>
        <v>6.6441305543701867E-4</v>
      </c>
      <c r="S349" s="185">
        <f>Calcul!$AG352</f>
        <v>0.32711379019344011</v>
      </c>
      <c r="T349" s="185">
        <f>Calcul!$AH352</f>
        <v>0.74213147104688948</v>
      </c>
      <c r="U349" s="185">
        <f>Calcul!$AM352</f>
        <v>0.30139076193050046</v>
      </c>
      <c r="V349" s="185">
        <f>Calcul!$AN352</f>
        <v>0.76785449930982919</v>
      </c>
      <c r="W349" s="185">
        <f>Calcul!AS352</f>
        <v>0.27659562056744691</v>
      </c>
      <c r="X349" s="185">
        <f>Calcul!AT352</f>
        <v>0.79264964067288268</v>
      </c>
    </row>
    <row r="350" spans="2:24" ht="13" customHeight="1">
      <c r="B350" s="198">
        <f t="shared" si="5"/>
        <v>44541</v>
      </c>
      <c r="C350" s="199" t="str">
        <f>Calcul!AV353</f>
        <v>Samedi</v>
      </c>
      <c r="D350" s="93">
        <f>Calcul!G353</f>
        <v>345</v>
      </c>
      <c r="E350" s="213">
        <f>Calcul!$L353</f>
        <v>-6.7978635526291171</v>
      </c>
      <c r="F350" s="189" t="str">
        <f>Calcul!$M353</f>
        <v>-</v>
      </c>
      <c r="G350" s="191">
        <f>Calcul!$N353</f>
        <v>0.28324431469287986</v>
      </c>
      <c r="H350" s="183">
        <f>Calcul!$O353</f>
        <v>-23.0071265052879</v>
      </c>
      <c r="I350" s="197" t="str">
        <f>Calcul!AW353</f>
        <v>H</v>
      </c>
      <c r="J350" s="201">
        <f>Calcul!$P353</f>
        <v>0.53493975524894588</v>
      </c>
      <c r="K350" s="183">
        <f>Calcul!$Q353</f>
        <v>21.810734605823214</v>
      </c>
      <c r="L350" s="201">
        <f>IFERROR(Calcul!$Y353,"-")</f>
        <v>0.35138888888888892</v>
      </c>
      <c r="M350" s="201">
        <f>IFERROR(Calcul!$Z353,"-")</f>
        <v>0.71875</v>
      </c>
      <c r="N350" s="183">
        <f>IFERROR(Calcul!$AA353,"-")</f>
        <v>57.325076735429036</v>
      </c>
      <c r="O350" s="183">
        <f>IFERROR(Calcul!$AB353,"&lt; 0°")</f>
        <v>39.587565499102617</v>
      </c>
      <c r="P350" s="304">
        <f>Calcul!$T353</f>
        <v>0.36729974488064959</v>
      </c>
      <c r="Q350" s="181" t="str">
        <f>IFERROR(Calcul!AY353,Q349)</f>
        <v>-</v>
      </c>
      <c r="R350" s="306">
        <f>IFERROR(Calcul!AZ353,"00:00")</f>
        <v>6.1193482814769773E-4</v>
      </c>
      <c r="S350" s="185">
        <f>Calcul!$AG353</f>
        <v>0.32770658774789424</v>
      </c>
      <c r="T350" s="185">
        <f>Calcul!$AH353</f>
        <v>0.74217292274999735</v>
      </c>
      <c r="U350" s="185">
        <f>Calcul!$AM353</f>
        <v>0.30195916040249104</v>
      </c>
      <c r="V350" s="185">
        <f>Calcul!$AN353</f>
        <v>0.76792035009540049</v>
      </c>
      <c r="W350" s="185">
        <f>Calcul!AS353</f>
        <v>0.27714722096581823</v>
      </c>
      <c r="X350" s="185">
        <f>Calcul!AT353</f>
        <v>0.79273228953207342</v>
      </c>
    </row>
    <row r="351" spans="2:24" ht="13" customHeight="1">
      <c r="B351" s="198">
        <f t="shared" si="5"/>
        <v>44542</v>
      </c>
      <c r="C351" s="199" t="str">
        <f>Calcul!AV354</f>
        <v>Dimanche</v>
      </c>
      <c r="D351" s="93">
        <f>Calcul!G354</f>
        <v>346</v>
      </c>
      <c r="E351" s="213">
        <f>Calcul!$L354</f>
        <v>-6.3349050008613048</v>
      </c>
      <c r="F351" s="189" t="str">
        <f>Calcul!$M354</f>
        <v>-</v>
      </c>
      <c r="G351" s="191">
        <f>Calcul!$N354</f>
        <v>0.2639543750358877</v>
      </c>
      <c r="H351" s="183">
        <f>Calcul!$O354</f>
        <v>-23.085101955424168</v>
      </c>
      <c r="I351" s="197" t="str">
        <f>Calcul!AW354</f>
        <v>H</v>
      </c>
      <c r="J351" s="201">
        <f>Calcul!$P354</f>
        <v>0.53526125424322901</v>
      </c>
      <c r="K351" s="183">
        <f>Calcul!$Q354</f>
        <v>21.732759155686946</v>
      </c>
      <c r="L351" s="201">
        <f>IFERROR(Calcul!$Y354,"-")</f>
        <v>0.3520833333333333</v>
      </c>
      <c r="M351" s="201">
        <f>IFERROR(Calcul!$Z354,"-")</f>
        <v>0.71875</v>
      </c>
      <c r="N351" s="183">
        <f>IFERROR(Calcul!$AA354,"-")</f>
        <v>57.2040591956128</v>
      </c>
      <c r="O351" s="183">
        <f>IFERROR(Calcul!$AB354,"&lt; 0°")</f>
        <v>39.547420228197161</v>
      </c>
      <c r="P351" s="304">
        <f>Calcul!$T354</f>
        <v>0.36674095566003095</v>
      </c>
      <c r="Q351" s="181" t="str">
        <f>IFERROR(Calcul!AY354,Q350)</f>
        <v>-</v>
      </c>
      <c r="R351" s="306">
        <f>IFERROR(Calcul!AZ354,"00:00")</f>
        <v>5.5878922061863845E-4</v>
      </c>
      <c r="S351" s="185">
        <f>Calcul!$AG354</f>
        <v>0.32827968263731777</v>
      </c>
      <c r="T351" s="185">
        <f>Calcul!$AH354</f>
        <v>0.74224282584914025</v>
      </c>
      <c r="U351" s="185">
        <f>Calcul!$AM354</f>
        <v>0.30250986735481999</v>
      </c>
      <c r="V351" s="185">
        <f>Calcul!$AN354</f>
        <v>0.76801264113163814</v>
      </c>
      <c r="W351" s="185">
        <f>Calcul!AS354</f>
        <v>0.27768250114406107</v>
      </c>
      <c r="X351" s="185">
        <f>Calcul!AT354</f>
        <v>0.7928400073423969</v>
      </c>
    </row>
    <row r="352" spans="2:24" ht="13" customHeight="1">
      <c r="B352" s="198">
        <f t="shared" si="5"/>
        <v>44543</v>
      </c>
      <c r="C352" s="199" t="str">
        <f>Calcul!AV355</f>
        <v>Lundi</v>
      </c>
      <c r="D352" s="93">
        <f>Calcul!G355</f>
        <v>347</v>
      </c>
      <c r="E352" s="213">
        <f>Calcul!$L355</f>
        <v>-5.8661555042899556</v>
      </c>
      <c r="F352" s="189" t="str">
        <f>Calcul!$M355</f>
        <v>-</v>
      </c>
      <c r="G352" s="191">
        <f>Calcul!$N355</f>
        <v>0.24442314601208148</v>
      </c>
      <c r="H352" s="183">
        <f>Calcul!$O355</f>
        <v>-23.155446788094622</v>
      </c>
      <c r="I352" s="197" t="str">
        <f>Calcul!AW355</f>
        <v>H</v>
      </c>
      <c r="J352" s="201">
        <f>Calcul!$P355</f>
        <v>0.53558677472695915</v>
      </c>
      <c r="K352" s="183">
        <f>Calcul!$Q355</f>
        <v>21.662414323016492</v>
      </c>
      <c r="L352" s="201">
        <f>IFERROR(Calcul!$Y355,"-")</f>
        <v>0.3527777777777778</v>
      </c>
      <c r="M352" s="201">
        <f>IFERROR(Calcul!$Z355,"-")</f>
        <v>0.71875</v>
      </c>
      <c r="N352" s="183">
        <f>IFERROR(Calcul!$AA355,"-")</f>
        <v>57.094803187113442</v>
      </c>
      <c r="O352" s="183">
        <f>IFERROR(Calcul!$AB355,"&lt; 0°")</f>
        <v>39.511023859007288</v>
      </c>
      <c r="P352" s="304">
        <f>Calcul!$T355</f>
        <v>0.36623592978351077</v>
      </c>
      <c r="Q352" s="181" t="str">
        <f>IFERROR(Calcul!AY355,Q351)</f>
        <v>-</v>
      </c>
      <c r="R352" s="306">
        <f>IFERROR(Calcul!AZ355,"00:00")</f>
        <v>5.0502587652018205E-4</v>
      </c>
      <c r="S352" s="185">
        <f>Calcul!$AG355</f>
        <v>0.32883248076562782</v>
      </c>
      <c r="T352" s="185">
        <f>Calcul!$AH355</f>
        <v>0.74234106868829064</v>
      </c>
      <c r="U352" s="185">
        <f>Calcul!$AM355</f>
        <v>0.30304234312240863</v>
      </c>
      <c r="V352" s="185">
        <f>Calcul!$AN355</f>
        <v>0.76813120633150966</v>
      </c>
      <c r="W352" s="185">
        <f>Calcul!AS355</f>
        <v>0.27820096274521849</v>
      </c>
      <c r="X352" s="185">
        <f>Calcul!AT355</f>
        <v>0.79297258670869997</v>
      </c>
    </row>
    <row r="353" spans="2:24" ht="13" customHeight="1">
      <c r="B353" s="198">
        <f t="shared" si="5"/>
        <v>44544</v>
      </c>
      <c r="C353" s="199" t="str">
        <f>Calcul!AV356</f>
        <v>Mardi</v>
      </c>
      <c r="D353" s="93">
        <f>Calcul!G356</f>
        <v>348</v>
      </c>
      <c r="E353" s="213">
        <f>Calcul!$L356</f>
        <v>-5.3921329541786456</v>
      </c>
      <c r="F353" s="189" t="str">
        <f>Calcul!$M356</f>
        <v>-</v>
      </c>
      <c r="G353" s="191">
        <f>Calcul!$N356</f>
        <v>0.22467220642411023</v>
      </c>
      <c r="H353" s="183">
        <f>Calcul!$O356</f>
        <v>-23.218121181248264</v>
      </c>
      <c r="I353" s="197" t="str">
        <f>Calcul!AW356</f>
        <v>H</v>
      </c>
      <c r="J353" s="201">
        <f>Calcul!$P356</f>
        <v>0.53591595705342543</v>
      </c>
      <c r="K353" s="183">
        <f>Calcul!$Q356</f>
        <v>21.599739929862849</v>
      </c>
      <c r="L353" s="201">
        <f>IFERROR(Calcul!$Y356,"-")</f>
        <v>0.3527777777777778</v>
      </c>
      <c r="M353" s="201">
        <f>IFERROR(Calcul!$Z356,"-")</f>
        <v>0.71875</v>
      </c>
      <c r="N353" s="183">
        <f>IFERROR(Calcul!$AA356,"-")</f>
        <v>56.997395234158354</v>
      </c>
      <c r="O353" s="183">
        <f>IFERROR(Calcul!$AB356,"&lt; 0°")</f>
        <v>39.478451968688354</v>
      </c>
      <c r="P353" s="304">
        <f>Calcul!$T356</f>
        <v>0.36578523301361376</v>
      </c>
      <c r="Q353" s="181" t="str">
        <f>IFERROR(Calcul!AY356,Q352)</f>
        <v>-</v>
      </c>
      <c r="R353" s="306">
        <f>IFERROR(Calcul!AZ356,"00:00")</f>
        <v>4.5069676989700769E-4</v>
      </c>
      <c r="S353" s="185">
        <f>Calcul!$AG356</f>
        <v>0.32936440166952802</v>
      </c>
      <c r="T353" s="185">
        <f>Calcul!$AH356</f>
        <v>0.74246751243732267</v>
      </c>
      <c r="U353" s="185">
        <f>Calcul!$AM356</f>
        <v>0.30355605706221961</v>
      </c>
      <c r="V353" s="185">
        <f>Calcul!$AN356</f>
        <v>0.76827585704463119</v>
      </c>
      <c r="W353" s="185">
        <f>Calcul!AS356</f>
        <v>0.27870211285624724</v>
      </c>
      <c r="X353" s="185">
        <f>Calcul!AT356</f>
        <v>0.79312980125060351</v>
      </c>
    </row>
    <row r="354" spans="2:24" ht="13" customHeight="1">
      <c r="B354" s="198">
        <f t="shared" si="5"/>
        <v>44545</v>
      </c>
      <c r="C354" s="199" t="str">
        <f>Calcul!AV357</f>
        <v>Mercredi</v>
      </c>
      <c r="D354" s="93">
        <f>Calcul!G357</f>
        <v>349</v>
      </c>
      <c r="E354" s="213">
        <f>Calcul!$L357</f>
        <v>-4.9133641191914581</v>
      </c>
      <c r="F354" s="189" t="str">
        <f>Calcul!$M357</f>
        <v>-</v>
      </c>
      <c r="G354" s="191">
        <f>Calcul!$N357</f>
        <v>0.20472350496631075</v>
      </c>
      <c r="H354" s="183">
        <f>Calcul!$O357</f>
        <v>-23.273089184342151</v>
      </c>
      <c r="I354" s="197" t="str">
        <f>Calcul!AW357</f>
        <v>H</v>
      </c>
      <c r="J354" s="201">
        <f>Calcul!$P357</f>
        <v>0.53624843541105538</v>
      </c>
      <c r="K354" s="183">
        <f>Calcul!$Q357</f>
        <v>21.544771926768963</v>
      </c>
      <c r="L354" s="201">
        <f>IFERROR(Calcul!$Y357,"-")</f>
        <v>0.35347222222222219</v>
      </c>
      <c r="M354" s="201">
        <f>IFERROR(Calcul!$Z357,"-")</f>
        <v>0.71875</v>
      </c>
      <c r="N354" s="183">
        <f>IFERROR(Calcul!$AA357,"-")</f>
        <v>56.911913541709012</v>
      </c>
      <c r="O354" s="183">
        <f>IFERROR(Calcul!$AB357,"&lt; 0°")</f>
        <v>39.449772803556748</v>
      </c>
      <c r="P354" s="304">
        <f>Calcul!$T357</f>
        <v>0.36538937697302859</v>
      </c>
      <c r="Q354" s="181" t="str">
        <f>IFERROR(Calcul!AY357,Q353)</f>
        <v>-</v>
      </c>
      <c r="R354" s="306">
        <f>IFERROR(Calcul!AZ357,"00:00")</f>
        <v>3.958560405851741E-4</v>
      </c>
      <c r="S354" s="185">
        <f>Calcul!$AG357</f>
        <v>0.32987487990097736</v>
      </c>
      <c r="T354" s="185">
        <f>Calcul!$AH357</f>
        <v>0.74262199092113335</v>
      </c>
      <c r="U354" s="185">
        <f>Calcul!$AM357</f>
        <v>0.30405048872326645</v>
      </c>
      <c r="V354" s="185">
        <f>Calcul!$AN357</f>
        <v>0.76844638209884419</v>
      </c>
      <c r="W354" s="185">
        <f>Calcul!AS357</f>
        <v>0.27918546503809888</v>
      </c>
      <c r="X354" s="185">
        <f>Calcul!AT357</f>
        <v>0.79331140578401182</v>
      </c>
    </row>
    <row r="355" spans="2:24" ht="13" customHeight="1">
      <c r="B355" s="198">
        <f t="shared" si="5"/>
        <v>44546</v>
      </c>
      <c r="C355" s="199" t="str">
        <f>Calcul!AV358</f>
        <v>Jeudi</v>
      </c>
      <c r="D355" s="93">
        <f>Calcul!G358</f>
        <v>350</v>
      </c>
      <c r="E355" s="213">
        <f>Calcul!$L358</f>
        <v>-4.4303837466307003</v>
      </c>
      <c r="F355" s="189" t="str">
        <f>Calcul!$M358</f>
        <v>-</v>
      </c>
      <c r="G355" s="191">
        <f>Calcul!$N358</f>
        <v>0.18459932277627919</v>
      </c>
      <c r="H355" s="183">
        <f>Calcul!$O358</f>
        <v>-23.320318781168574</v>
      </c>
      <c r="I355" s="197" t="str">
        <f>Calcul!AW358</f>
        <v>H</v>
      </c>
      <c r="J355" s="201">
        <f>Calcul!$P358</f>
        <v>0.53658383844755586</v>
      </c>
      <c r="K355" s="183">
        <f>Calcul!$Q358</f>
        <v>21.49754232994254</v>
      </c>
      <c r="L355" s="201">
        <f>IFERROR(Calcul!$Y358,"-")</f>
        <v>0.35416666666666669</v>
      </c>
      <c r="M355" s="201">
        <f>IFERROR(Calcul!$Z358,"-")</f>
        <v>0.71944444444444444</v>
      </c>
      <c r="N355" s="183">
        <f>IFERROR(Calcul!$AA358,"-")</f>
        <v>56.838427757332113</v>
      </c>
      <c r="O355" s="183">
        <f>IFERROR(Calcul!$AB358,"&lt; 0°")</f>
        <v>39.425046996806934</v>
      </c>
      <c r="P355" s="304">
        <f>Calcul!$T358</f>
        <v>0.36504881716005522</v>
      </c>
      <c r="Q355" s="181" t="str">
        <f>IFERROR(Calcul!AY358,Q354)</f>
        <v>-</v>
      </c>
      <c r="R355" s="306">
        <f>IFERROR(Calcul!AZ358,"00:00")</f>
        <v>3.4055981297337334E-4</v>
      </c>
      <c r="S355" s="185">
        <f>Calcul!$AG358</f>
        <v>0.3303633663617393</v>
      </c>
      <c r="T355" s="185">
        <f>Calcul!$AH358</f>
        <v>0.74280431053337248</v>
      </c>
      <c r="U355" s="185">
        <f>Calcul!$AM358</f>
        <v>0.30452512898623263</v>
      </c>
      <c r="V355" s="185">
        <f>Calcul!$AN358</f>
        <v>0.76864254790887909</v>
      </c>
      <c r="W355" s="185">
        <f>Calcul!AS358</f>
        <v>0.27965054033719372</v>
      </c>
      <c r="X355" s="185">
        <f>Calcul!AT358</f>
        <v>0.793517136557918</v>
      </c>
    </row>
    <row r="356" spans="2:24" ht="13" customHeight="1">
      <c r="B356" s="198">
        <f t="shared" si="5"/>
        <v>44547</v>
      </c>
      <c r="C356" s="199" t="str">
        <f>Calcul!AV359</f>
        <v>Vendredi</v>
      </c>
      <c r="D356" s="93">
        <f>Calcul!G359</f>
        <v>351</v>
      </c>
      <c r="E356" s="213">
        <f>Calcul!$L359</f>
        <v>-3.943733639762296</v>
      </c>
      <c r="F356" s="189" t="str">
        <f>Calcul!$M359</f>
        <v>-</v>
      </c>
      <c r="G356" s="191">
        <f>Calcul!$N359</f>
        <v>0.16432223499009566</v>
      </c>
      <c r="H356" s="183">
        <f>Calcul!$O359</f>
        <v>-23.3597819464051</v>
      </c>
      <c r="I356" s="197" t="str">
        <f>Calcul!AW359</f>
        <v>H</v>
      </c>
      <c r="J356" s="201">
        <f>Calcul!$P359</f>
        <v>0.53692178991065898</v>
      </c>
      <c r="K356" s="183">
        <f>Calcul!$Q359</f>
        <v>21.458079164706014</v>
      </c>
      <c r="L356" s="201">
        <f>IFERROR(Calcul!$Y359,"-")</f>
        <v>0.35486111111111113</v>
      </c>
      <c r="M356" s="201">
        <f>IFERROR(Calcul!$Z359,"-")</f>
        <v>0.71944444444444444</v>
      </c>
      <c r="N356" s="183">
        <f>IFERROR(Calcul!$AA359,"-")</f>
        <v>56.776998756598836</v>
      </c>
      <c r="O356" s="183">
        <f>IFERROR(Calcul!$AB359,"&lt; 0°")</f>
        <v>39.404327314207748</v>
      </c>
      <c r="P356" s="304">
        <f>Calcul!$T359</f>
        <v>0.36476395116084048</v>
      </c>
      <c r="Q356" s="181" t="str">
        <f>IFERROR(Calcul!AY359,Q355)</f>
        <v>-</v>
      </c>
      <c r="R356" s="306">
        <f>IFERROR(Calcul!AZ359,"00:00")</f>
        <v>2.8486599921473399E-4</v>
      </c>
      <c r="S356" s="185">
        <f>Calcul!$AG359</f>
        <v>0.33082932958320993</v>
      </c>
      <c r="T356" s="185">
        <f>Calcul!$AH359</f>
        <v>0.74301425023810796</v>
      </c>
      <c r="U356" s="185">
        <f>Calcul!$AM359</f>
        <v>0.30497948116754808</v>
      </c>
      <c r="V356" s="185">
        <f>Calcul!$AN359</f>
        <v>0.76886409865376981</v>
      </c>
      <c r="W356" s="185">
        <f>Calcul!AS359</f>
        <v>0.28009686827412966</v>
      </c>
      <c r="X356" s="185">
        <f>Calcul!AT359</f>
        <v>0.79374671154718823</v>
      </c>
    </row>
    <row r="357" spans="2:24" ht="13" customHeight="1">
      <c r="B357" s="198">
        <f t="shared" si="5"/>
        <v>44548</v>
      </c>
      <c r="C357" s="199" t="str">
        <f>Calcul!AV360</f>
        <v>Samedi</v>
      </c>
      <c r="D357" s="93">
        <f>Calcul!G360</f>
        <v>352</v>
      </c>
      <c r="E357" s="213">
        <f>Calcul!$L360</f>
        <v>-3.4539617138371823</v>
      </c>
      <c r="F357" s="189" t="str">
        <f>Calcul!$M360</f>
        <v>-</v>
      </c>
      <c r="G357" s="191">
        <f>Calcul!$N360</f>
        <v>0.14391507140988261</v>
      </c>
      <c r="H357" s="183">
        <f>Calcul!$O360</f>
        <v>-23.391454695643127</v>
      </c>
      <c r="I357" s="197" t="str">
        <f>Calcul!AW360</f>
        <v>H</v>
      </c>
      <c r="J357" s="201">
        <f>Calcul!$P360</f>
        <v>0.53726190930366247</v>
      </c>
      <c r="K357" s="183">
        <f>Calcul!$Q360</f>
        <v>21.426406415467987</v>
      </c>
      <c r="L357" s="201">
        <f>IFERROR(Calcul!$Y360,"-")</f>
        <v>0.35486111111111113</v>
      </c>
      <c r="M357" s="201">
        <f>IFERROR(Calcul!$Z360,"-")</f>
        <v>0.71944444444444444</v>
      </c>
      <c r="N357" s="183">
        <f>IFERROR(Calcul!$AA360,"-")</f>
        <v>56.727678453588311</v>
      </c>
      <c r="O357" s="183">
        <f>IFERROR(Calcul!$AB360,"&lt; 0°")</f>
        <v>39.387658429865589</v>
      </c>
      <c r="P357" s="304">
        <f>Calcul!$T360</f>
        <v>0.36453511707263692</v>
      </c>
      <c r="Q357" s="181" t="str">
        <f>IFERROR(Calcul!AY360,Q356)</f>
        <v>-</v>
      </c>
      <c r="R357" s="306">
        <f>IFERROR(Calcul!AZ360,"00:00")</f>
        <v>2.2883408820356665E-4</v>
      </c>
      <c r="S357" s="185">
        <f>Calcul!$AG360</f>
        <v>0.33127225694509566</v>
      </c>
      <c r="T357" s="185">
        <f>Calcul!$AH360</f>
        <v>0.74325156166222917</v>
      </c>
      <c r="U357" s="185">
        <f>Calcul!$AM360</f>
        <v>0.3054130620830095</v>
      </c>
      <c r="V357" s="185">
        <f>Calcul!$AN360</f>
        <v>0.76911075652431526</v>
      </c>
      <c r="W357" s="185">
        <f>Calcul!AS360</f>
        <v>0.28052398780560933</v>
      </c>
      <c r="X357" s="185">
        <f>Calcul!AT360</f>
        <v>0.79399983080171566</v>
      </c>
    </row>
    <row r="358" spans="2:24" ht="13" customHeight="1">
      <c r="B358" s="198">
        <f t="shared" si="5"/>
        <v>44549</v>
      </c>
      <c r="C358" s="199" t="str">
        <f>Calcul!AV361</f>
        <v>Dimanche</v>
      </c>
      <c r="D358" s="93">
        <f>Calcul!G361</f>
        <v>353</v>
      </c>
      <c r="E358" s="213">
        <f>Calcul!$L361</f>
        <v>-2.961621033519827</v>
      </c>
      <c r="F358" s="189" t="str">
        <f>Calcul!$M361</f>
        <v>-</v>
      </c>
      <c r="G358" s="191">
        <f>Calcul!$N361</f>
        <v>0.12340087639665946</v>
      </c>
      <c r="H358" s="183">
        <f>Calcul!$O361</f>
        <v>-23.415317128676509</v>
      </c>
      <c r="I358" s="197" t="str">
        <f>Calcul!AW361</f>
        <v>H</v>
      </c>
      <c r="J358" s="201">
        <f>Calcul!$P361</f>
        <v>0.5376038125538829</v>
      </c>
      <c r="K358" s="183">
        <f>Calcul!$Q361</f>
        <v>21.402543982434604</v>
      </c>
      <c r="L358" s="201">
        <f>IFERROR(Calcul!$Y361,"-")</f>
        <v>0.35555555555555557</v>
      </c>
      <c r="M358" s="201">
        <f>IFERROR(Calcul!$Z361,"-")</f>
        <v>0.71944444444444444</v>
      </c>
      <c r="N358" s="183">
        <f>IFERROR(Calcul!$AA361,"-")</f>
        <v>56.690509637906992</v>
      </c>
      <c r="O358" s="183">
        <f>IFERROR(Calcul!$AB361,"&lt; 0°")</f>
        <v>39.375076733923258</v>
      </c>
      <c r="P358" s="304">
        <f>Calcul!$T361</f>
        <v>0.36436259215082362</v>
      </c>
      <c r="Q358" s="181" t="str">
        <f>IFERROR(Calcul!AY361,Q357)</f>
        <v>-</v>
      </c>
      <c r="R358" s="306">
        <f>IFERROR(Calcul!AZ361,"00:00")</f>
        <v>1.7252492181329959E-4</v>
      </c>
      <c r="S358" s="185">
        <f>Calcul!$AG361</f>
        <v>0.33169165582693527</v>
      </c>
      <c r="T358" s="185">
        <f>Calcul!$AH361</f>
        <v>0.7435159692808303</v>
      </c>
      <c r="U358" s="185">
        <f>Calcul!$AM361</f>
        <v>0.30582540306629524</v>
      </c>
      <c r="V358" s="185">
        <f>Calcul!$AN361</f>
        <v>0.76938222204147033</v>
      </c>
      <c r="W358" s="185">
        <f>Calcul!AS361</f>
        <v>0.28093144825574168</v>
      </c>
      <c r="X358" s="185">
        <f>Calcul!AT361</f>
        <v>0.79427617685202401</v>
      </c>
    </row>
    <row r="359" spans="2:24" ht="13" customHeight="1">
      <c r="B359" s="198">
        <f t="shared" si="5"/>
        <v>44550</v>
      </c>
      <c r="C359" s="199" t="str">
        <f>Calcul!AV362</f>
        <v>Lundi</v>
      </c>
      <c r="D359" s="93">
        <f>Calcul!G362</f>
        <v>354</v>
      </c>
      <c r="E359" s="213">
        <f>Calcul!$L362</f>
        <v>-2.4672688345152469</v>
      </c>
      <c r="F359" s="189" t="str">
        <f>Calcul!$M362</f>
        <v>-</v>
      </c>
      <c r="G359" s="191">
        <f>Calcul!$N362</f>
        <v>0.10280286810480195</v>
      </c>
      <c r="H359" s="183">
        <f>Calcul!$O362</f>
        <v>-23.431353465861577</v>
      </c>
      <c r="I359" s="197" t="str">
        <f>Calcul!AW362</f>
        <v>H</v>
      </c>
      <c r="J359" s="201">
        <f>Calcul!$P362</f>
        <v>0.53794711269208051</v>
      </c>
      <c r="K359" s="183">
        <f>Calcul!$Q362</f>
        <v>21.386507645249537</v>
      </c>
      <c r="L359" s="201">
        <f>IFERROR(Calcul!$Y362,"-")</f>
        <v>0.35555555555555557</v>
      </c>
      <c r="M359" s="201">
        <f>IFERROR(Calcul!$Z362,"-")</f>
        <v>0.72013888888888899</v>
      </c>
      <c r="N359" s="183">
        <f>IFERROR(Calcul!$AA362,"-")</f>
        <v>56.665525839449032</v>
      </c>
      <c r="O359" s="183">
        <f>IFERROR(Calcul!$AB362,"&lt; 0°")</f>
        <v>39.366610173817428</v>
      </c>
      <c r="P359" s="304">
        <f>Calcul!$T362</f>
        <v>0.36424659169074808</v>
      </c>
      <c r="Q359" s="181" t="str">
        <f>IFERROR(Calcul!AY362,Q358)</f>
        <v>-</v>
      </c>
      <c r="R359" s="306">
        <f>IFERROR(Calcul!AZ362,"00:00")</f>
        <v>1.1600046007553821E-4</v>
      </c>
      <c r="S359" s="185">
        <f>Calcul!$AG362</f>
        <v>0.33208705468695393</v>
      </c>
      <c r="T359" s="185">
        <f>Calcul!$AH362</f>
        <v>0.74380717069720703</v>
      </c>
      <c r="U359" s="185">
        <f>Calcul!$AM362</f>
        <v>0.30621605093803966</v>
      </c>
      <c r="V359" s="185">
        <f>Calcul!$AN362</f>
        <v>0.7696781744461213</v>
      </c>
      <c r="W359" s="185">
        <f>Calcul!AS362</f>
        <v>0.2813188102130838</v>
      </c>
      <c r="X359" s="185">
        <f>Calcul!AT362</f>
        <v>0.7945754151710771</v>
      </c>
    </row>
    <row r="360" spans="2:24" ht="13" customHeight="1">
      <c r="B360" s="198">
        <f t="shared" si="5"/>
        <v>44551</v>
      </c>
      <c r="C360" s="199" t="str">
        <f>Calcul!AV363</f>
        <v>Mardi</v>
      </c>
      <c r="D360" s="93">
        <f>Calcul!G363</f>
        <v>355</v>
      </c>
      <c r="E360" s="213">
        <f>Calcul!$L363</f>
        <v>-1.9714655322611476</v>
      </c>
      <c r="F360" s="189" t="str">
        <f>Calcul!$M363</f>
        <v>-</v>
      </c>
      <c r="G360" s="191">
        <f>Calcul!$N363</f>
        <v>8.2144397177547818E-2</v>
      </c>
      <c r="H360" s="183">
        <f>Calcul!$O363</f>
        <v>-23.439552077389212</v>
      </c>
      <c r="I360" s="197" t="str">
        <f>Calcul!AW363</f>
        <v>H</v>
      </c>
      <c r="J360" s="201">
        <f>Calcul!$P363</f>
        <v>0.53829142054086809</v>
      </c>
      <c r="K360" s="183">
        <f>Calcul!$Q363</f>
        <v>21.378309033721901</v>
      </c>
      <c r="L360" s="201">
        <f>IFERROR(Calcul!$Y363,"-")</f>
        <v>0.35625000000000001</v>
      </c>
      <c r="M360" s="201">
        <f>IFERROR(Calcul!$Z363,"-")</f>
        <v>0.72013888888888899</v>
      </c>
      <c r="N360" s="183">
        <f>IFERROR(Calcul!$AA363,"-")</f>
        <v>56.652751221923019</v>
      </c>
      <c r="O360" s="183">
        <f>IFERROR(Calcul!$AB363,"&lt; 0°")</f>
        <v>39.362278130450242</v>
      </c>
      <c r="P360" s="304">
        <f>Calcul!$T363</f>
        <v>0.36418726815362451</v>
      </c>
      <c r="Q360" s="181" t="str">
        <f>IFERROR(Calcul!AY363,Q359)</f>
        <v>-</v>
      </c>
      <c r="R360" s="306">
        <f>IFERROR(Calcul!AZ363,"00:00")</f>
        <v>5.932353712356786E-5</v>
      </c>
      <c r="S360" s="185">
        <f>Calcul!$AG363</f>
        <v>0.33245800406327752</v>
      </c>
      <c r="T360" s="185">
        <f>Calcul!$AH363</f>
        <v>0.74412483701845866</v>
      </c>
      <c r="U360" s="185">
        <f>Calcul!$AM363</f>
        <v>0.30658456892147684</v>
      </c>
      <c r="V360" s="185">
        <f>Calcul!$AN363</f>
        <v>0.76999827216025929</v>
      </c>
      <c r="W360" s="185">
        <f>Calcul!AS363</f>
        <v>0.28168564639001092</v>
      </c>
      <c r="X360" s="185">
        <f>Calcul!AT363</f>
        <v>0.79489719469172515</v>
      </c>
    </row>
    <row r="361" spans="2:24" ht="13" customHeight="1">
      <c r="B361" s="198">
        <f t="shared" si="5"/>
        <v>44552</v>
      </c>
      <c r="C361" s="199" t="str">
        <f>Calcul!AV364</f>
        <v>Mercredi</v>
      </c>
      <c r="D361" s="93">
        <f>Calcul!G364</f>
        <v>356</v>
      </c>
      <c r="E361" s="213">
        <f>Calcul!$L364</f>
        <v>-1.4747737206136275</v>
      </c>
      <c r="F361" s="189" t="str">
        <f>Calcul!$M364</f>
        <v>-</v>
      </c>
      <c r="G361" s="191">
        <f>Calcul!$N364</f>
        <v>6.1448905025567817E-2</v>
      </c>
      <c r="H361" s="183">
        <f>Calcul!$O364</f>
        <v>-23.439905505341567</v>
      </c>
      <c r="I361" s="197" t="str">
        <f>Calcul!AW364</f>
        <v>H</v>
      </c>
      <c r="J361" s="201">
        <f>Calcul!$P364</f>
        <v>0.53863634541006766</v>
      </c>
      <c r="K361" s="183">
        <f>Calcul!$Q364</f>
        <v>21.377955605769547</v>
      </c>
      <c r="L361" s="201">
        <f>IFERROR(Calcul!$Y364,"-")</f>
        <v>0.35625000000000001</v>
      </c>
      <c r="M361" s="201">
        <f>IFERROR(Calcul!$Z364,"-")</f>
        <v>0.72083333333333333</v>
      </c>
      <c r="N361" s="183">
        <f>IFERROR(Calcul!$AA364,"-")</f>
        <v>56.652200505954042</v>
      </c>
      <c r="O361" s="183">
        <f>IFERROR(Calcul!$AB364,"&lt; 0°")</f>
        <v>39.362091330342544</v>
      </c>
      <c r="P361" s="304">
        <f>Calcul!$T364</f>
        <v>0.36418471054376583</v>
      </c>
      <c r="Q361" s="181" t="str">
        <f>IFERROR(Calcul!AY364,Q360)</f>
        <v>-</v>
      </c>
      <c r="R361" s="306">
        <f>IFERROR(Calcul!AZ364,"00:00")</f>
        <v>2.5576098586777007E-6</v>
      </c>
      <c r="S361" s="185">
        <f>Calcul!$AG364</f>
        <v>0.33280407749311941</v>
      </c>
      <c r="T361" s="185">
        <f>Calcul!$AH364</f>
        <v>0.74446861332701586</v>
      </c>
      <c r="U361" s="185">
        <f>Calcul!$AM364</f>
        <v>0.30693053750104227</v>
      </c>
      <c r="V361" s="185">
        <f>Calcul!$AN364</f>
        <v>0.77034215331909317</v>
      </c>
      <c r="W361" s="185">
        <f>Calcul!AS364</f>
        <v>0.28203154244126399</v>
      </c>
      <c r="X361" s="185">
        <f>Calcul!AT364</f>
        <v>0.79524114837887139</v>
      </c>
    </row>
    <row r="362" spans="2:24" ht="13" customHeight="1">
      <c r="B362" s="198">
        <f t="shared" si="5"/>
        <v>44553</v>
      </c>
      <c r="C362" s="199" t="str">
        <f>Calcul!AV365</f>
        <v>Jeudi</v>
      </c>
      <c r="D362" s="93">
        <f>Calcul!G365</f>
        <v>357</v>
      </c>
      <c r="E362" s="213">
        <f>Calcul!$L365</f>
        <v>-0.97775716349946507</v>
      </c>
      <c r="F362" s="189" t="str">
        <f>Calcul!$M365</f>
        <v>-</v>
      </c>
      <c r="G362" s="191">
        <f>Calcul!$N365</f>
        <v>4.0739881812477709E-2</v>
      </c>
      <c r="H362" s="183">
        <f>Calcul!$O365</f>
        <v>-23.43241047843809</v>
      </c>
      <c r="I362" s="197" t="str">
        <f>Calcul!AW365</f>
        <v>H</v>
      </c>
      <c r="J362" s="201">
        <f>Calcul!$P365</f>
        <v>0.53898149579695254</v>
      </c>
      <c r="K362" s="183">
        <f>Calcul!$Q365</f>
        <v>21.385450632673024</v>
      </c>
      <c r="L362" s="201">
        <f>IFERROR(Calcul!$Y365,"-")</f>
        <v>0.35694444444444445</v>
      </c>
      <c r="M362" s="201">
        <f>IFERROR(Calcul!$Z365,"-")</f>
        <v>0.72083333333333333</v>
      </c>
      <c r="N362" s="183">
        <f>IFERROR(Calcul!$AA365,"-")</f>
        <v>56.663878922344303</v>
      </c>
      <c r="O362" s="183">
        <f>IFERROR(Calcul!$AB365,"&lt; 0°")</f>
        <v>39.366051794533263</v>
      </c>
      <c r="P362" s="304">
        <f>Calcul!$T365</f>
        <v>0.3642389440423679</v>
      </c>
      <c r="Q362" s="181" t="str">
        <f>IFERROR(Calcul!AY365,Q361)</f>
        <v>+</v>
      </c>
      <c r="R362" s="306">
        <f>IFERROR(Calcul!AZ365,"00:00")</f>
        <v>5.4233498602063168E-5</v>
      </c>
      <c r="S362" s="185">
        <f>Calcul!$AG365</f>
        <v>0.33312487234618232</v>
      </c>
      <c r="T362" s="185">
        <f>Calcul!$AH365</f>
        <v>0.74483811924772281</v>
      </c>
      <c r="U362" s="185">
        <f>Calcul!$AM365</f>
        <v>0.30725355522072306</v>
      </c>
      <c r="V362" s="185">
        <f>Calcul!$AN365</f>
        <v>0.77070943637318201</v>
      </c>
      <c r="W362" s="185">
        <f>Calcul!AS365</f>
        <v>0.2823560977387945</v>
      </c>
      <c r="X362" s="185">
        <f>Calcul!AT365</f>
        <v>0.79560689385511063</v>
      </c>
    </row>
    <row r="363" spans="2:24" ht="13" customHeight="1">
      <c r="B363" s="198">
        <f t="shared" si="5"/>
        <v>44554</v>
      </c>
      <c r="C363" s="199" t="str">
        <f>Calcul!AV366</f>
        <v>Vendredi</v>
      </c>
      <c r="D363" s="93">
        <f>Calcul!G366</f>
        <v>358</v>
      </c>
      <c r="E363" s="213">
        <f>Calcul!$L366</f>
        <v>-0.48097978254614815</v>
      </c>
      <c r="F363" s="189" t="str">
        <f>Calcul!$M366</f>
        <v>-</v>
      </c>
      <c r="G363" s="191">
        <f>Calcul!$N366</f>
        <v>2.0040824272756174E-2</v>
      </c>
      <c r="H363" s="183">
        <f>Calcul!$O366</f>
        <v>-23.417067919409092</v>
      </c>
      <c r="I363" s="197" t="str">
        <f>Calcul!AW366</f>
        <v>H</v>
      </c>
      <c r="J363" s="201">
        <f>Calcul!$P366</f>
        <v>0.5393264800892813</v>
      </c>
      <c r="K363" s="183">
        <f>Calcul!$Q366</f>
        <v>21.400793191702022</v>
      </c>
      <c r="L363" s="201">
        <f>IFERROR(Calcul!$Y366,"-")</f>
        <v>0.35694444444444445</v>
      </c>
      <c r="M363" s="201">
        <f>IFERROR(Calcul!$Z366,"-")</f>
        <v>0.72152777777777777</v>
      </c>
      <c r="N363" s="183">
        <f>IFERROR(Calcul!$AA366,"-")</f>
        <v>56.687782195840271</v>
      </c>
      <c r="O363" s="183">
        <f>IFERROR(Calcul!$AB366,"&lt; 0°")</f>
        <v>39.374152824675051</v>
      </c>
      <c r="P363" s="304">
        <f>Calcul!$T366</f>
        <v>0.36434992990093013</v>
      </c>
      <c r="Q363" s="181" t="str">
        <f>IFERROR(Calcul!AY366,Q362)</f>
        <v>+</v>
      </c>
      <c r="R363" s="306">
        <f>IFERROR(Calcul!AZ366,"00:00")</f>
        <v>1.109858585622292E-4</v>
      </c>
      <c r="S363" s="185">
        <f>Calcul!$AG366</f>
        <v>0.33342001056916998</v>
      </c>
      <c r="T363" s="185">
        <f>Calcul!$AH366</f>
        <v>0.74523294960939246</v>
      </c>
      <c r="U363" s="185">
        <f>Calcul!$AM366</f>
        <v>0.30755323941938018</v>
      </c>
      <c r="V363" s="185">
        <f>Calcul!$AN366</f>
        <v>0.77109972075918221</v>
      </c>
      <c r="W363" s="185">
        <f>Calcul!AS366</f>
        <v>0.28265892610032295</v>
      </c>
      <c r="X363" s="185">
        <f>Calcul!AT366</f>
        <v>0.79599403407823954</v>
      </c>
    </row>
    <row r="364" spans="2:24" ht="13" customHeight="1">
      <c r="B364" s="198">
        <f t="shared" si="5"/>
        <v>44555</v>
      </c>
      <c r="C364" s="199" t="str">
        <f>Calcul!AV367</f>
        <v>Samedi</v>
      </c>
      <c r="D364" s="93">
        <f>Calcul!G367</f>
        <v>359</v>
      </c>
      <c r="E364" s="213">
        <f>Calcul!$L367</f>
        <v>1.4995356279475347E-2</v>
      </c>
      <c r="F364" s="189" t="str">
        <f>Calcul!$M367</f>
        <v>+</v>
      </c>
      <c r="G364" s="191">
        <f>Calcul!$N367</f>
        <v>6.2480651164480616E-4</v>
      </c>
      <c r="H364" s="183">
        <f>Calcul!$O367</f>
        <v>-23.3938829449685</v>
      </c>
      <c r="I364" s="197" t="str">
        <f>Calcul!AW367</f>
        <v>H</v>
      </c>
      <c r="J364" s="201">
        <f>Calcul!$P367</f>
        <v>0.53967090726902123</v>
      </c>
      <c r="K364" s="183">
        <f>Calcul!$Q367</f>
        <v>21.423978166142614</v>
      </c>
      <c r="L364" s="201">
        <f>IFERROR(Calcul!$Y367,"-")</f>
        <v>0.3576388888888889</v>
      </c>
      <c r="M364" s="201">
        <f>IFERROR(Calcul!$Z367,"-")</f>
        <v>0.72222222222222221</v>
      </c>
      <c r="N364" s="183">
        <f>IFERROR(Calcul!$AA367,"-")</f>
        <v>56.723896559515673</v>
      </c>
      <c r="O364" s="183">
        <f>IFERROR(Calcul!$AB367,"&lt; 0°")</f>
        <v>39.386379026455714</v>
      </c>
      <c r="P364" s="304">
        <f>Calcul!$T367</f>
        <v>0.36451756559521847</v>
      </c>
      <c r="Q364" s="181" t="str">
        <f>IFERROR(Calcul!AY367,Q363)</f>
        <v>+</v>
      </c>
      <c r="R364" s="306">
        <f>IFERROR(Calcul!AZ367,"00:00")</f>
        <v>1.6763569428834835E-4</v>
      </c>
      <c r="S364" s="185">
        <f>Calcul!$AG367</f>
        <v>0.33368913933898425</v>
      </c>
      <c r="T364" s="185">
        <f>Calcul!$AH367</f>
        <v>0.74565267519905831</v>
      </c>
      <c r="U364" s="185">
        <f>Calcul!$AM367</f>
        <v>0.30782922690070413</v>
      </c>
      <c r="V364" s="185">
        <f>Calcul!$AN367</f>
        <v>0.77151258763733843</v>
      </c>
      <c r="W364" s="185">
        <f>Calcul!AS367</f>
        <v>0.28293965646933367</v>
      </c>
      <c r="X364" s="185">
        <f>Calcul!AT367</f>
        <v>0.79640215806870895</v>
      </c>
    </row>
    <row r="365" spans="2:24" ht="13" customHeight="1">
      <c r="B365" s="198">
        <f t="shared" si="5"/>
        <v>44556</v>
      </c>
      <c r="C365" s="199" t="str">
        <f>Calcul!AV368</f>
        <v>Dimanche</v>
      </c>
      <c r="D365" s="93">
        <f>Calcul!G368</f>
        <v>360</v>
      </c>
      <c r="E365" s="213">
        <f>Calcul!$L368</f>
        <v>0.50960705398580375</v>
      </c>
      <c r="F365" s="189" t="str">
        <f>Calcul!$M368</f>
        <v>+</v>
      </c>
      <c r="G365" s="191">
        <f>Calcul!$N368</f>
        <v>2.1233627249408488E-2</v>
      </c>
      <c r="H365" s="183">
        <f>Calcul!$O368</f>
        <v>-23.362864858391386</v>
      </c>
      <c r="I365" s="197" t="str">
        <f>Calcul!AW368</f>
        <v>H</v>
      </c>
      <c r="J365" s="201">
        <f>Calcul!$P368</f>
        <v>0.5400143876146507</v>
      </c>
      <c r="K365" s="183">
        <f>Calcul!$Q368</f>
        <v>21.454996252719727</v>
      </c>
      <c r="L365" s="201">
        <f>IFERROR(Calcul!$Y368,"-")</f>
        <v>0.3576388888888889</v>
      </c>
      <c r="M365" s="201">
        <f>IFERROR(Calcul!$Z368,"-")</f>
        <v>0.72222222222222221</v>
      </c>
      <c r="N365" s="183">
        <f>IFERROR(Calcul!$AA368,"-")</f>
        <v>56.772198799638147</v>
      </c>
      <c r="O365" s="183">
        <f>IFERROR(Calcul!$AB368,"&lt; 0°")</f>
        <v>39.402706370151733</v>
      </c>
      <c r="P365" s="304">
        <f>Calcul!$T368</f>
        <v>0.36474168523848655</v>
      </c>
      <c r="Q365" s="181" t="str">
        <f>IFERROR(Calcul!AY368,Q364)</f>
        <v>+</v>
      </c>
      <c r="R365" s="306">
        <f>IFERROR(Calcul!AZ368,"00:00")</f>
        <v>2.2411964326807254E-4</v>
      </c>
      <c r="S365" s="185">
        <f>Calcul!$AG368</f>
        <v>0.33393193162287566</v>
      </c>
      <c r="T365" s="185">
        <f>Calcul!$AH368</f>
        <v>0.7460968436064257</v>
      </c>
      <c r="U365" s="185">
        <f>Calcul!$AM368</f>
        <v>0.30808117453592926</v>
      </c>
      <c r="V365" s="185">
        <f>Calcul!$AN368</f>
        <v>0.77194760069337198</v>
      </c>
      <c r="W365" s="185">
        <f>Calcul!AS368</f>
        <v>0.28319793354454931</v>
      </c>
      <c r="X365" s="185">
        <f>Calcul!AT368</f>
        <v>0.79683084168475193</v>
      </c>
    </row>
    <row r="366" spans="2:24" ht="13" customHeight="1">
      <c r="B366" s="198">
        <f t="shared" si="5"/>
        <v>44557</v>
      </c>
      <c r="C366" s="199" t="str">
        <f>Calcul!AV369</f>
        <v>Lundi</v>
      </c>
      <c r="D366" s="93">
        <f>Calcul!G369</f>
        <v>361</v>
      </c>
      <c r="E366" s="213">
        <f>Calcul!$L369</f>
        <v>1.0022969847895378</v>
      </c>
      <c r="F366" s="189" t="str">
        <f>Calcul!$M369</f>
        <v>+</v>
      </c>
      <c r="G366" s="191">
        <f>Calcul!$N369</f>
        <v>4.1762374366230738E-2</v>
      </c>
      <c r="H366" s="183">
        <f>Calcul!$O369</f>
        <v>-23.324027134735822</v>
      </c>
      <c r="I366" s="197" t="str">
        <f>Calcul!AW369</f>
        <v>H</v>
      </c>
      <c r="J366" s="201">
        <f>Calcul!$P369</f>
        <v>0.54035653339993106</v>
      </c>
      <c r="K366" s="183">
        <f>Calcul!$Q369</f>
        <v>21.493833976375292</v>
      </c>
      <c r="L366" s="201">
        <f>IFERROR(Calcul!$Y369,"-")</f>
        <v>0.3576388888888889</v>
      </c>
      <c r="M366" s="201">
        <f>IFERROR(Calcul!$Z369,"-")</f>
        <v>0.72291666666666676</v>
      </c>
      <c r="N366" s="183">
        <f>IFERROR(Calcul!$AA369,"-")</f>
        <v>56.832656330649073</v>
      </c>
      <c r="O366" s="183">
        <f>IFERROR(Calcul!$AB369,"&lt; 0°")</f>
        <v>39.423102287800326</v>
      </c>
      <c r="P366" s="304">
        <f>Calcul!$T369</f>
        <v>0.3650220602504966</v>
      </c>
      <c r="Q366" s="181" t="str">
        <f>IFERROR(Calcul!AY369,Q365)</f>
        <v>+</v>
      </c>
      <c r="R366" s="306">
        <f>IFERROR(Calcul!AZ369,"00:00")</f>
        <v>2.8037501201005899E-4</v>
      </c>
      <c r="S366" s="185">
        <f>Calcul!$AG369</f>
        <v>0.33414808664450985</v>
      </c>
      <c r="T366" s="185">
        <f>Calcul!$AH369</f>
        <v>0.74656498015535233</v>
      </c>
      <c r="U366" s="185">
        <f>Calcul!$AM369</f>
        <v>0.30830875979788991</v>
      </c>
      <c r="V366" s="185">
        <f>Calcul!$AN369</f>
        <v>0.77240430700197216</v>
      </c>
      <c r="W366" s="185">
        <f>Calcul!AS369</f>
        <v>0.28343341835725527</v>
      </c>
      <c r="X366" s="185">
        <f>Calcul!AT369</f>
        <v>0.79727964844260679</v>
      </c>
    </row>
    <row r="367" spans="2:24" ht="13" customHeight="1">
      <c r="B367" s="198">
        <f t="shared" si="5"/>
        <v>44558</v>
      </c>
      <c r="C367" s="199" t="str">
        <f>Calcul!AV370</f>
        <v>Mardi</v>
      </c>
      <c r="D367" s="93">
        <f>Calcul!G370</f>
        <v>362</v>
      </c>
      <c r="E367" s="213">
        <f>Calcul!$L370</f>
        <v>1.4925106942536528</v>
      </c>
      <c r="F367" s="189" t="str">
        <f>Calcul!$M370</f>
        <v>+</v>
      </c>
      <c r="G367" s="191">
        <f>Calcul!$N370</f>
        <v>6.21879455939022E-2</v>
      </c>
      <c r="H367" s="183">
        <f>Calcul!$O370</f>
        <v>-23.277387398781986</v>
      </c>
      <c r="I367" s="197" t="str">
        <f>Calcul!AW370</f>
        <v>H</v>
      </c>
      <c r="J367" s="201">
        <f>Calcul!$P370</f>
        <v>0.54069695958705888</v>
      </c>
      <c r="K367" s="183">
        <f>Calcul!$Q370</f>
        <v>21.540473712329128</v>
      </c>
      <c r="L367" s="201">
        <f>IFERROR(Calcul!$Y370,"-")</f>
        <v>0.35833333333333334</v>
      </c>
      <c r="M367" s="201">
        <f>IFERROR(Calcul!$Z370,"-")</f>
        <v>0.72361111111111109</v>
      </c>
      <c r="N367" s="183">
        <f>IFERROR(Calcul!$AA370,"-")</f>
        <v>56.905227299652097</v>
      </c>
      <c r="O367" s="183">
        <f>IFERROR(Calcul!$AB370,"&lt; 0°")</f>
        <v>39.447525806164123</v>
      </c>
      <c r="P367" s="304">
        <f>Calcul!$T370</f>
        <v>0.36535840027675998</v>
      </c>
      <c r="Q367" s="181" t="str">
        <f>IFERROR(Calcul!AY370,Q366)</f>
        <v>+</v>
      </c>
      <c r="R367" s="306">
        <f>IFERROR(Calcul!AZ370,"00:00")</f>
        <v>3.3634002626337089E-4</v>
      </c>
      <c r="S367" s="185">
        <f>Calcul!$AG370</f>
        <v>0.33433733025560697</v>
      </c>
      <c r="T367" s="185">
        <f>Calcul!$AH370</f>
        <v>0.74705658891851068</v>
      </c>
      <c r="U367" s="185">
        <f>Calcul!$AM370</f>
        <v>0.30851168122547074</v>
      </c>
      <c r="V367" s="185">
        <f>Calcul!$AN370</f>
        <v>0.77288223794864697</v>
      </c>
      <c r="W367" s="185">
        <f>Calcul!AS370</f>
        <v>0.28364578879517605</v>
      </c>
      <c r="X367" s="185">
        <f>Calcul!AT370</f>
        <v>0.79774813037894177</v>
      </c>
    </row>
    <row r="368" spans="2:24" ht="13" customHeight="1">
      <c r="B368" s="198">
        <f t="shared" si="5"/>
        <v>44559</v>
      </c>
      <c r="C368" s="199" t="str">
        <f>Calcul!AV371</f>
        <v>Mercredi</v>
      </c>
      <c r="D368" s="93">
        <f>Calcul!G371</f>
        <v>363</v>
      </c>
      <c r="E368" s="213">
        <f>Calcul!$L371</f>
        <v>1.9796985863486469</v>
      </c>
      <c r="F368" s="189" t="str">
        <f>Calcul!$M371</f>
        <v>+</v>
      </c>
      <c r="G368" s="191">
        <f>Calcul!$N371</f>
        <v>8.2487441097860284E-2</v>
      </c>
      <c r="H368" s="183">
        <f>Calcul!$O371</f>
        <v>-23.22296739579437</v>
      </c>
      <c r="I368" s="197" t="str">
        <f>Calcul!AW371</f>
        <v>H</v>
      </c>
      <c r="J368" s="201">
        <f>Calcul!$P371</f>
        <v>0.54103528451212479</v>
      </c>
      <c r="K368" s="183">
        <f>Calcul!$Q371</f>
        <v>21.594893715316744</v>
      </c>
      <c r="L368" s="201">
        <f>IFERROR(Calcul!$Y371,"-")</f>
        <v>0.35833333333333334</v>
      </c>
      <c r="M368" s="201">
        <f>IFERROR(Calcul!$Z371,"-")</f>
        <v>0.72361111111111109</v>
      </c>
      <c r="N368" s="183">
        <f>IFERROR(Calcul!$AA371,"-")</f>
        <v>56.989860719581074</v>
      </c>
      <c r="O368" s="183">
        <f>IFERROR(Calcul!$AB371,"&lt; 0°")</f>
        <v>39.475927714361795</v>
      </c>
      <c r="P368" s="304">
        <f>Calcul!$T371</f>
        <v>0.36575035435037062</v>
      </c>
      <c r="Q368" s="181" t="str">
        <f>IFERROR(Calcul!AY371,Q367)</f>
        <v>+</v>
      </c>
      <c r="R368" s="306">
        <f>IFERROR(Calcul!AZ371,"00:00")</f>
        <v>3.9195407361064527E-4</v>
      </c>
      <c r="S368" s="185">
        <f>Calcul!$AG371</f>
        <v>0.33449941521349214</v>
      </c>
      <c r="T368" s="185">
        <f>Calcul!$AH371</f>
        <v>0.74757115381075756</v>
      </c>
      <c r="U368" s="185">
        <f>Calcul!$AM371</f>
        <v>0.30868965881796218</v>
      </c>
      <c r="V368" s="185">
        <f>Calcul!$AN371</f>
        <v>0.77338091020628763</v>
      </c>
      <c r="W368" s="185">
        <f>Calcul!AS371</f>
        <v>0.28383474007193704</v>
      </c>
      <c r="X368" s="185">
        <f>Calcul!AT371</f>
        <v>0.79823582895231271</v>
      </c>
    </row>
    <row r="369" spans="2:24" ht="13" customHeight="1">
      <c r="B369" s="198">
        <f t="shared" si="5"/>
        <v>44560</v>
      </c>
      <c r="C369" s="199" t="str">
        <f>Calcul!AV372</f>
        <v>Jeudi</v>
      </c>
      <c r="D369" s="93">
        <f>Calcul!G372</f>
        <v>364</v>
      </c>
      <c r="E369" s="213">
        <f>Calcul!$L372</f>
        <v>2.4633168965005661</v>
      </c>
      <c r="F369" s="189" t="str">
        <f>Calcul!$M372</f>
        <v>+</v>
      </c>
      <c r="G369" s="191">
        <f>Calcul!$N372</f>
        <v>0.10263820402085692</v>
      </c>
      <c r="H369" s="183">
        <f>Calcul!$O372</f>
        <v>-23.160792955244872</v>
      </c>
      <c r="I369" s="197" t="str">
        <f>Calcul!AW372</f>
        <v>H</v>
      </c>
      <c r="J369" s="201">
        <f>Calcul!$P372</f>
        <v>0.54137113056084141</v>
      </c>
      <c r="K369" s="183">
        <f>Calcul!$Q372</f>
        <v>21.657068155866241</v>
      </c>
      <c r="L369" s="201">
        <f>IFERROR(Calcul!$Y372,"-")</f>
        <v>0.35833333333333334</v>
      </c>
      <c r="M369" s="201">
        <f>IFERROR(Calcul!$Z372,"-")</f>
        <v>0.72430555555555554</v>
      </c>
      <c r="N369" s="183">
        <f>IFERROR(Calcul!$AA372,"-")</f>
        <v>57.086496630004881</v>
      </c>
      <c r="O369" s="183">
        <f>IFERROR(Calcul!$AB372,"&lt; 0°")</f>
        <v>39.508250764754131</v>
      </c>
      <c r="P369" s="304">
        <f>Calcul!$T372</f>
        <v>0.36619751228687369</v>
      </c>
      <c r="Q369" s="181" t="str">
        <f>IFERROR(Calcul!AY372,Q368)</f>
        <v>+</v>
      </c>
      <c r="R369" s="306">
        <f>IFERROR(Calcul!AZ372,"00:00")</f>
        <v>4.4715793650307312E-4</v>
      </c>
      <c r="S369" s="185">
        <f>Calcul!$AG372</f>
        <v>0.33463412136554843</v>
      </c>
      <c r="T369" s="185">
        <f>Calcul!$AH372</f>
        <v>0.74810813975613455</v>
      </c>
      <c r="U369" s="185">
        <f>Calcul!$AM372</f>
        <v>0.30884243435928538</v>
      </c>
      <c r="V369" s="185">
        <f>Calcul!$AN372</f>
        <v>0.77389982676239766</v>
      </c>
      <c r="W369" s="185">
        <f>Calcul!AS372</f>
        <v>0.2839999851414764</v>
      </c>
      <c r="X369" s="185">
        <f>Calcul!AT372</f>
        <v>0.79874227598020653</v>
      </c>
    </row>
    <row r="370" spans="2:24" ht="13" customHeight="1">
      <c r="B370" s="198">
        <f t="shared" si="5"/>
        <v>44561</v>
      </c>
      <c r="C370" s="199" t="str">
        <f>Calcul!AV373</f>
        <v>Vendredi</v>
      </c>
      <c r="D370" s="93">
        <f>Calcul!G373</f>
        <v>365</v>
      </c>
      <c r="E370" s="213">
        <f>Calcul!$L373</f>
        <v>2.9428286477504551</v>
      </c>
      <c r="F370" s="189" t="str">
        <f>Calcul!$M373</f>
        <v>+</v>
      </c>
      <c r="G370" s="191">
        <f>Calcul!$N373</f>
        <v>0.12261786032293563</v>
      </c>
      <c r="H370" s="183">
        <f>Calcul!$O373</f>
        <v>-23.090893947665517</v>
      </c>
      <c r="I370" s="197" t="str">
        <f>Calcul!AW373</f>
        <v>H</v>
      </c>
      <c r="J370" s="201">
        <f>Calcul!$P373</f>
        <v>0.54170412483254282</v>
      </c>
      <c r="K370" s="183">
        <f>Calcul!$Q373</f>
        <v>21.726967163445597</v>
      </c>
      <c r="L370" s="201">
        <f>IFERROR(Calcul!$Y373,"-")</f>
        <v>0.35833333333333334</v>
      </c>
      <c r="M370" s="201">
        <f>IFERROR(Calcul!$Z373,"-")</f>
        <v>0.72499999999999998</v>
      </c>
      <c r="N370" s="183">
        <f>IFERROR(Calcul!$AA373,"-")</f>
        <v>57.195066284327311</v>
      </c>
      <c r="O370" s="183">
        <f>IFERROR(Calcul!$AB373,"&lt; 0°")</f>
        <v>39.54442990541061</v>
      </c>
      <c r="P370" s="304">
        <f>Calcul!$T373</f>
        <v>0.36669940630080045</v>
      </c>
      <c r="Q370" s="181" t="str">
        <f>IFERROR(Calcul!AY373,Q369)</f>
        <v>+</v>
      </c>
      <c r="R370" s="306">
        <f>IFERROR(Calcul!AZ373,"00:00")</f>
        <v>5.0189401392675137E-4</v>
      </c>
      <c r="S370" s="185">
        <f>Calcul!$AG373</f>
        <v>0.33474125574220154</v>
      </c>
      <c r="T370" s="185">
        <f>Calcul!$AH373</f>
        <v>0.74866699392288405</v>
      </c>
      <c r="U370" s="185">
        <f>Calcul!$AM373</f>
        <v>0.30896977167248979</v>
      </c>
      <c r="V370" s="185">
        <f>Calcul!$AN373</f>
        <v>0.7744384779925958</v>
      </c>
      <c r="W370" s="185">
        <f>Calcul!AS373</f>
        <v>0.28414125505709237</v>
      </c>
      <c r="X370" s="185">
        <f>Calcul!AT373</f>
        <v>0.79926699460799322</v>
      </c>
    </row>
    <row r="371" spans="2:24" ht="13" customHeight="1">
      <c r="B371" s="198" t="str">
        <f>IF(OR(B370="",B370+1&gt;EOMONTH(B370,0)),"",B370+1)</f>
        <v/>
      </c>
      <c r="C371" s="199" t="str">
        <f>IF($B$371="","",Calcul!AV374)</f>
        <v/>
      </c>
      <c r="D371" s="93" t="str">
        <f>IF($B$371="","",Calcul!G374)</f>
        <v/>
      </c>
      <c r="E371" s="213" t="str">
        <f>IF($B$371="","",Calcul!$L374)</f>
        <v/>
      </c>
      <c r="F371" s="189" t="str">
        <f>IF($B$371="","",Calcul!$M374)</f>
        <v/>
      </c>
      <c r="G371" s="191" t="str">
        <f>IF($B$371="","",Calcul!$N374)</f>
        <v/>
      </c>
      <c r="H371" s="183" t="str">
        <f>IF($B$371="","",Calcul!$O374)</f>
        <v/>
      </c>
      <c r="I371" s="197" t="str">
        <f>IF($B$371="","",Calcul!AW374)</f>
        <v/>
      </c>
      <c r="J371" s="201" t="str">
        <f>IF($B$371="","",Calcul!$P374)</f>
        <v/>
      </c>
      <c r="K371" s="183" t="str">
        <f>IF($B$371="","",Calcul!$Q374)</f>
        <v/>
      </c>
      <c r="L371" s="201" t="str">
        <f>IF($B$371="","",IFERROR(Calcul!$Y374,"-"))</f>
        <v/>
      </c>
      <c r="M371" s="201" t="str">
        <f>IF($B$371="","",IFERROR(Calcul!$Z374,"-"))</f>
        <v/>
      </c>
      <c r="N371" s="183" t="str">
        <f>IF($B$371="","",IFERROR(Calcul!$AA374,"-"))</f>
        <v/>
      </c>
      <c r="O371" s="183" t="str">
        <f>IF($B$371="","",IFERROR(Calcul!$AB374,"&lt; 0°"))</f>
        <v/>
      </c>
      <c r="P371" s="305" t="str">
        <f>IF($B$371="","",Calcul!$T374)</f>
        <v/>
      </c>
      <c r="Q371" s="181" t="str">
        <f>IF($B$371="","",IFERROR(Calcul!AY374,Q370))</f>
        <v/>
      </c>
      <c r="R371" s="306" t="str">
        <f>IF($B$371="","",IFERROR(Calcul!AZ374,"00:00"))</f>
        <v/>
      </c>
      <c r="S371" s="185" t="str">
        <f>IF($B$371="","",Calcul!$AG374)</f>
        <v/>
      </c>
      <c r="T371" s="185" t="str">
        <f>IF($B$371="","",Calcul!$AH374)</f>
        <v/>
      </c>
      <c r="U371" s="185" t="str">
        <f>IF($B$371="","",Calcul!$AM374)</f>
        <v/>
      </c>
      <c r="V371" s="185" t="str">
        <f>IF($B$371="","",Calcul!$AN374)</f>
        <v/>
      </c>
      <c r="W371" s="185" t="str">
        <f>IF($B$371="","",Calcul!AS374)</f>
        <v/>
      </c>
      <c r="X371" s="185" t="str">
        <f>IF($B$371="","",Calcul!AT374)</f>
        <v/>
      </c>
    </row>
    <row r="372" spans="2:24" ht="13" customHeight="1"/>
    <row r="373" spans="2:24" ht="13" customHeight="1"/>
    <row r="374" spans="2:24" ht="13" customHeight="1"/>
    <row r="375" spans="2:24" ht="13" customHeight="1"/>
    <row r="376" spans="2:24" ht="13" customHeight="1"/>
    <row r="377" spans="2:24" ht="13" customHeight="1"/>
    <row r="378" spans="2:24" ht="13" customHeight="1"/>
    <row r="379" spans="2:24" ht="13" customHeight="1"/>
    <row r="380" spans="2:24" ht="13" customHeight="1"/>
    <row r="381" spans="2:24" ht="13" customHeight="1"/>
    <row r="382" spans="2:24" ht="13" customHeight="1"/>
    <row r="383" spans="2:24" ht="13" customHeight="1"/>
    <row r="384" spans="2:24" ht="13" customHeight="1"/>
    <row r="385" ht="13" customHeight="1"/>
    <row r="386" ht="13" customHeight="1"/>
    <row r="387" ht="13" customHeight="1"/>
    <row r="388" ht="13" customHeight="1"/>
    <row r="389" ht="13" customHeight="1"/>
    <row r="390" ht="13" customHeight="1"/>
    <row r="391" ht="13" customHeight="1"/>
    <row r="392" ht="13" customHeight="1"/>
    <row r="393" ht="13" customHeight="1"/>
    <row r="394" ht="13" customHeight="1"/>
    <row r="395" ht="13" customHeight="1"/>
    <row r="396" ht="13" customHeight="1"/>
    <row r="397" ht="13" customHeight="1"/>
    <row r="398" ht="13" customHeight="1"/>
    <row r="399" ht="13" customHeight="1"/>
    <row r="400" ht="13" customHeight="1"/>
    <row r="401" ht="13" customHeight="1"/>
    <row r="402" ht="13" customHeight="1"/>
    <row r="403" ht="13" customHeight="1"/>
    <row r="404" ht="13" customHeight="1"/>
    <row r="405" ht="13" customHeight="1"/>
    <row r="406" ht="13" customHeight="1"/>
    <row r="407" ht="13" customHeight="1"/>
    <row r="408" ht="13" customHeight="1"/>
    <row r="409" ht="13" customHeight="1"/>
    <row r="410" ht="13" customHeight="1"/>
    <row r="411" ht="13" customHeight="1"/>
    <row r="412" ht="13" customHeight="1"/>
    <row r="413" ht="13" customHeight="1"/>
    <row r="414" ht="13" customHeight="1"/>
    <row r="415" ht="13" customHeight="1"/>
    <row r="416" ht="13" customHeight="1"/>
    <row r="417" ht="13" customHeight="1"/>
    <row r="418" ht="13" customHeight="1"/>
    <row r="419" ht="13" customHeight="1"/>
    <row r="420" ht="13" customHeight="1"/>
    <row r="421" ht="13" customHeight="1"/>
    <row r="422" ht="13" customHeight="1"/>
    <row r="423" ht="13" customHeight="1"/>
    <row r="424" ht="13" customHeight="1"/>
    <row r="425" ht="13" customHeight="1"/>
    <row r="426" ht="13" customHeight="1"/>
    <row r="427" ht="13" customHeight="1"/>
    <row r="428" ht="13" customHeight="1"/>
    <row r="429" ht="13" customHeight="1"/>
    <row r="430" ht="13" customHeight="1"/>
    <row r="431" ht="13" customHeight="1"/>
    <row r="432" ht="13" customHeight="1"/>
    <row r="433" ht="13" customHeight="1"/>
    <row r="434" ht="13" customHeight="1"/>
    <row r="435" ht="13" customHeight="1"/>
    <row r="436" ht="13" customHeight="1"/>
    <row r="437" ht="13" customHeight="1"/>
    <row r="438" ht="13" customHeight="1"/>
    <row r="439" ht="13" customHeight="1"/>
    <row r="440" ht="13" customHeight="1"/>
    <row r="441" ht="13" customHeight="1"/>
    <row r="442" ht="13" customHeight="1"/>
    <row r="443" ht="13" customHeight="1"/>
    <row r="444" ht="13" customHeight="1"/>
    <row r="445" ht="13" customHeight="1"/>
    <row r="446" ht="13" customHeight="1"/>
    <row r="447" ht="13" customHeight="1"/>
    <row r="448" ht="13" customHeight="1"/>
    <row r="449" ht="13" customHeight="1"/>
    <row r="450" ht="13" customHeight="1"/>
    <row r="451" ht="13" customHeight="1"/>
    <row r="452" ht="13" customHeight="1"/>
    <row r="453" ht="13" customHeight="1"/>
    <row r="454" ht="13" customHeight="1"/>
    <row r="455" ht="13" customHeight="1"/>
    <row r="456" ht="13" customHeight="1"/>
    <row r="457" ht="13" customHeight="1"/>
    <row r="458" ht="13" customHeight="1"/>
    <row r="459" ht="13" customHeight="1"/>
    <row r="460" ht="13" customHeight="1"/>
    <row r="461" ht="13" customHeight="1"/>
    <row r="462" ht="13" customHeight="1"/>
    <row r="463" ht="13" customHeight="1"/>
    <row r="464" ht="13" customHeight="1"/>
    <row r="465" ht="13" customHeight="1"/>
    <row r="466" ht="13" customHeight="1"/>
    <row r="467" ht="13" customHeight="1"/>
    <row r="468" ht="13" customHeight="1"/>
  </sheetData>
  <sheetProtection sheet="1" objects="1" scenarios="1"/>
  <mergeCells count="14">
    <mergeCell ref="J2:K2"/>
    <mergeCell ref="B2:C3"/>
    <mergeCell ref="D2:D4"/>
    <mergeCell ref="E2:G3"/>
    <mergeCell ref="H2:H3"/>
    <mergeCell ref="I2:I4"/>
    <mergeCell ref="Q4:R4"/>
    <mergeCell ref="L2:O2"/>
    <mergeCell ref="P2:R2"/>
    <mergeCell ref="S2:X2"/>
    <mergeCell ref="Q3:R3"/>
    <mergeCell ref="S3:T3"/>
    <mergeCell ref="U3:V3"/>
    <mergeCell ref="W3:X3"/>
  </mergeCells>
  <phoneticPr fontId="1" type="noConversion"/>
  <conditionalFormatting sqref="W6:W371">
    <cfRule type="containsText" dxfId="19" priority="7" operator="containsText" text="Jour">
      <formula>NOT(ISERROR(SEARCH("Jour",W6)))</formula>
    </cfRule>
  </conditionalFormatting>
  <conditionalFormatting sqref="I6:I371">
    <cfRule type="cellIs" dxfId="18" priority="10" operator="equal">
      <formula>"E"</formula>
    </cfRule>
    <cfRule type="cellIs" dxfId="17" priority="11" operator="equal">
      <formula>"H"</formula>
    </cfRule>
  </conditionalFormatting>
  <conditionalFormatting sqref="B6:C371">
    <cfRule type="expression" dxfId="16" priority="9">
      <formula>$I6="-"</formula>
    </cfRule>
  </conditionalFormatting>
  <conditionalFormatting sqref="B6:B371">
    <cfRule type="expression" dxfId="15" priority="12">
      <formula>I6="E"</formula>
    </cfRule>
    <cfRule type="expression" dxfId="14" priority="13">
      <formula>I6="H"</formula>
    </cfRule>
  </conditionalFormatting>
  <conditionalFormatting sqref="L6:L371">
    <cfRule type="expression" dxfId="13" priority="14">
      <formula>I6="E"</formula>
    </cfRule>
    <cfRule type="expression" dxfId="12" priority="15">
      <formula>I6="H"</formula>
    </cfRule>
  </conditionalFormatting>
  <conditionalFormatting sqref="M6:M371">
    <cfRule type="expression" dxfId="11" priority="16">
      <formula>I6="H"</formula>
    </cfRule>
    <cfRule type="expression" dxfId="10" priority="17">
      <formula>I6="E"</formula>
    </cfRule>
  </conditionalFormatting>
  <conditionalFormatting sqref="C6:C371">
    <cfRule type="expression" dxfId="9" priority="18">
      <formula>I6="E"</formula>
    </cfRule>
    <cfRule type="expression" dxfId="8" priority="19">
      <formula>I6="H"</formula>
    </cfRule>
  </conditionalFormatting>
  <conditionalFormatting sqref="P6:P371">
    <cfRule type="expression" dxfId="7" priority="20">
      <formula>I6="H"</formula>
    </cfRule>
    <cfRule type="expression" dxfId="6" priority="21">
      <formula>I6="E"</formula>
    </cfRule>
  </conditionalFormatting>
  <conditionalFormatting sqref="J6:J371">
    <cfRule type="expression" dxfId="5" priority="22">
      <formula>$I6="H"</formula>
    </cfRule>
    <cfRule type="expression" dxfId="4" priority="23">
      <formula>$I6="E"</formula>
    </cfRule>
  </conditionalFormatting>
  <conditionalFormatting sqref="I6:J371 P6:P371 L6:M371">
    <cfRule type="expression" dxfId="3" priority="8">
      <formula>$I6="-"</formula>
    </cfRule>
  </conditionalFormatting>
  <conditionalFormatting sqref="B371:X371">
    <cfRule type="containsBlanks" dxfId="2" priority="3">
      <formula>LEN(TRIM(B371))=0</formula>
    </cfRule>
  </conditionalFormatting>
  <conditionalFormatting sqref="U6:U371">
    <cfRule type="containsText" dxfId="1" priority="2" operator="containsText" text="Jour">
      <formula>NOT(ISERROR(SEARCH("Jour",U6)))</formula>
    </cfRule>
  </conditionalFormatting>
  <conditionalFormatting sqref="S6:S371">
    <cfRule type="containsText" dxfId="0" priority="1" operator="containsText" text="Jour">
      <formula>NOT(ISERROR(SEARCH("Jour",S6)))</formula>
    </cfRule>
  </conditionalFormatting>
  <hyperlinks>
    <hyperlink ref="E2" r:id="rId1" tooltip="Définition de l'équation du temps" xr:uid="{00000000-0004-0000-0300-000000000000}"/>
    <hyperlink ref="F2" r:id="rId2" tooltip="Définition de l'équation du temps" display="https://fr.wikipedia.org/wiki/%C3%89quation_du_temps" xr:uid="{00000000-0004-0000-0300-000001000000}"/>
    <hyperlink ref="G2" r:id="rId3" tooltip="Définition de l'équation du temps" display="https://fr.wikipedia.org/wiki/%C3%89quation_du_temps" xr:uid="{00000000-0004-0000-0300-000002000000}"/>
    <hyperlink ref="E3" r:id="rId4" tooltip="Définition de l'équation du temps" display="https://fr.wikipedia.org/wiki/%C3%89quation_du_temps" xr:uid="{00000000-0004-0000-0300-000003000000}"/>
    <hyperlink ref="F3" r:id="rId5" tooltip="Définition de l'équation du temps" display="https://fr.wikipedia.org/wiki/%C3%89quation_du_temps" xr:uid="{00000000-0004-0000-0300-000004000000}"/>
    <hyperlink ref="G3" r:id="rId6" tooltip="Définition de l'équation du temps" display="https://fr.wikipedia.org/wiki/%C3%89quation_du_temps" xr:uid="{00000000-0004-0000-0300-000005000000}"/>
    <hyperlink ref="H2" r:id="rId7" tooltip="Définition de la déclinaison solaire" xr:uid="{00000000-0004-0000-0300-000006000000}"/>
    <hyperlink ref="H3" r:id="rId8" tooltip="Définition de la déclinaison solaire" display="http://outilssolaires.com/glossaire/geometrie-solaire/declinaison-solaire+a163.html" xr:uid="{00000000-0004-0000-0300-000007000000}"/>
    <hyperlink ref="S2" r:id="rId9" tooltip="Définition des crépuscules civil, nautique et astronomique" xr:uid="{00000000-0004-0000-0300-000008000000}"/>
    <hyperlink ref="T2" r:id="rId10" tooltip="Définition des crépuscules civil, nautique et astronomique" display="https://fr.wikipedia.org/wiki/Cr%C3%A9puscule" xr:uid="{00000000-0004-0000-0300-000009000000}"/>
    <hyperlink ref="U2" r:id="rId11" tooltip="Définition des crépuscules civil, nautique et astronomique" display="https://fr.wikipedia.org/wiki/Cr%C3%A9puscule" xr:uid="{00000000-0004-0000-0300-00000A000000}"/>
    <hyperlink ref="V2" r:id="rId12" tooltip="Définition des crépuscules civil, nautique et astronomique" display="https://fr.wikipedia.org/wiki/Cr%C3%A9puscule" xr:uid="{00000000-0004-0000-0300-00000B000000}"/>
    <hyperlink ref="W2" r:id="rId13" tooltip="Définition des crépuscules civil, nautique et astronomique" display="https://fr.wikipedia.org/wiki/Cr%C3%A9puscule" xr:uid="{00000000-0004-0000-0300-00000C000000}"/>
    <hyperlink ref="X2" r:id="rId14" tooltip="Définition des crépuscules civil, nautique et astronomique" display="https://fr.wikipedia.org/wiki/Cr%C3%A9puscule" xr:uid="{00000000-0004-0000-0300-00000D000000}"/>
    <hyperlink ref="J2" r:id="rId15" tooltip="Définition du &quot;Passage au Méridien&quot; ou &quot;Midi Solaire&quot;" xr:uid="{00000000-0004-0000-0300-00000E000000}"/>
    <hyperlink ref="K2" r:id="rId16" tooltip="Définition du &quot;Passage au Méridien&quot; ou &quot;Midi Solaire&quot;" display="https://fr.wikipedia.org/wiki/Temps_solaire" xr:uid="{00000000-0004-0000-0300-00000F000000}"/>
  </hyperlinks>
  <printOptions horizontalCentered="1"/>
  <pageMargins left="0.25" right="0.25" top="0.75" bottom="0.75" header="0.3" footer="0.3"/>
  <pageSetup paperSize="9" scale="81" fitToHeight="0" orientation="landscape" horizontalDpi="4294967292" verticalDpi="4294967292"/>
  <rowBreaks count="11" manualBreakCount="11">
    <brk id="36" max="16383" man="1"/>
    <brk id="64" max="16383" man="1"/>
    <brk id="95" max="16383" man="1"/>
    <brk id="125" max="16383" man="1"/>
    <brk id="156" max="16383" man="1"/>
    <brk id="186" max="16383" man="1"/>
    <brk id="217" max="16383" man="1"/>
    <brk id="248" max="16383" man="1"/>
    <brk id="278" max="16383" man="1"/>
    <brk id="309" max="16383" man="1"/>
    <brk id="3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1" tint="4.9989318521683403E-2"/>
    <pageSetUpPr autoPageBreaks="0"/>
  </sheetPr>
  <dimension ref="A1:BF375"/>
  <sheetViews>
    <sheetView topLeftCell="D1" workbookViewId="0">
      <pane xSplit="4" ySplit="4" topLeftCell="H5" activePane="bottomRight" state="frozen"/>
      <selection activeCell="D1" sqref="D1"/>
      <selection pane="topRight" activeCell="H1" sqref="H1"/>
      <selection pane="bottomLeft" activeCell="D5" sqref="D5"/>
      <selection pane="bottomRight" activeCell="Z9" sqref="Z9"/>
    </sheetView>
  </sheetViews>
  <sheetFormatPr baseColWidth="10" defaultColWidth="11.5" defaultRowHeight="13"/>
  <cols>
    <col min="1" max="1" width="11.5" style="94" customWidth="1"/>
    <col min="2" max="5" width="3.6640625" style="94" customWidth="1"/>
    <col min="6" max="6" width="15" style="94" customWidth="1"/>
    <col min="7" max="7" width="4.5" style="96" customWidth="1"/>
    <col min="8" max="8" width="7" style="94" bestFit="1" customWidth="1"/>
    <col min="9" max="9" width="5" style="94" bestFit="1" customWidth="1"/>
    <col min="10" max="10" width="7" style="94" bestFit="1" customWidth="1"/>
    <col min="11" max="11" width="5.5" style="94" customWidth="1"/>
    <col min="12" max="12" width="8.83203125" style="94" bestFit="1" customWidth="1"/>
    <col min="13" max="13" width="2.6640625" style="94" bestFit="1" customWidth="1"/>
    <col min="14" max="14" width="5.5" style="94" bestFit="1" customWidth="1"/>
    <col min="15" max="15" width="10" style="94" bestFit="1" customWidth="1"/>
    <col min="16" max="16" width="11" style="94" bestFit="1" customWidth="1"/>
    <col min="17" max="17" width="10.1640625" style="94" customWidth="1"/>
    <col min="18" max="18" width="6.33203125" style="96" bestFit="1" customWidth="1"/>
    <col min="19" max="19" width="9.33203125" style="96" bestFit="1" customWidth="1"/>
    <col min="20" max="20" width="10.1640625" style="96" bestFit="1" customWidth="1"/>
    <col min="21" max="21" width="6.1640625" style="96" bestFit="1" customWidth="1"/>
    <col min="22" max="22" width="5.5" style="96" bestFit="1" customWidth="1"/>
    <col min="23" max="23" width="6.1640625" style="96" bestFit="1" customWidth="1"/>
    <col min="24" max="24" width="5.5" style="96" bestFit="1" customWidth="1"/>
    <col min="25" max="25" width="8" style="97" customWidth="1"/>
    <col min="26" max="26" width="7.83203125" style="96" customWidth="1"/>
    <col min="27" max="27" width="9.5" style="96" bestFit="1" customWidth="1"/>
    <col min="28" max="28" width="8" style="96" customWidth="1"/>
    <col min="29" max="29" width="6.1640625" style="98" customWidth="1"/>
    <col min="30" max="30" width="8.33203125" style="94" bestFit="1" customWidth="1"/>
    <col min="31" max="31" width="6.83203125" style="94" customWidth="1"/>
    <col min="32" max="32" width="6.6640625" style="94" bestFit="1" customWidth="1"/>
    <col min="33" max="34" width="9.83203125" style="94" bestFit="1" customWidth="1"/>
    <col min="35" max="35" width="6.6640625" style="94" bestFit="1" customWidth="1"/>
    <col min="36" max="36" width="6.33203125" style="94" customWidth="1"/>
    <col min="37" max="37" width="7.5" style="94" bestFit="1" customWidth="1"/>
    <col min="38" max="38" width="6.6640625" style="94" bestFit="1" customWidth="1"/>
    <col min="39" max="40" width="9.83203125" style="94" bestFit="1" customWidth="1"/>
    <col min="41" max="41" width="8.1640625" style="94" customWidth="1"/>
    <col min="42" max="42" width="8.5" style="94" customWidth="1"/>
    <col min="43" max="43" width="10.1640625" style="94" bestFit="1" customWidth="1"/>
    <col min="44" max="44" width="10" style="94" bestFit="1" customWidth="1"/>
    <col min="45" max="45" width="7.5" style="94" bestFit="1" customWidth="1"/>
    <col min="46" max="46" width="8.6640625" style="94" customWidth="1"/>
    <col min="47" max="47" width="6.5" style="94" bestFit="1" customWidth="1"/>
    <col min="48" max="48" width="11.5" style="94"/>
    <col min="49" max="49" width="3" style="96" bestFit="1" customWidth="1"/>
    <col min="50" max="50" width="2.5" style="94" customWidth="1"/>
    <col min="51" max="51" width="9.1640625" style="94" bestFit="1" customWidth="1"/>
    <col min="52" max="52" width="7.83203125" style="94" bestFit="1" customWidth="1"/>
    <col min="53" max="54" width="11.5" style="94"/>
    <col min="55" max="55" width="12.1640625" style="235" bestFit="1" customWidth="1"/>
    <col min="56" max="56" width="9.6640625" style="235" bestFit="1" customWidth="1"/>
    <col min="57" max="57" width="11.5" style="94"/>
    <col min="58" max="58" width="2.33203125" style="94" bestFit="1" customWidth="1"/>
    <col min="59" max="16384" width="11.5" style="94"/>
  </cols>
  <sheetData>
    <row r="1" spans="1:58">
      <c r="F1" s="95"/>
      <c r="AH1" s="95"/>
      <c r="AI1" s="95"/>
      <c r="AN1" s="95"/>
      <c r="AO1" s="95"/>
      <c r="AT1" s="95"/>
      <c r="AU1" s="95"/>
    </row>
    <row r="2" spans="1:58" ht="12" customHeight="1">
      <c r="A2" s="99" t="s">
        <v>30</v>
      </c>
      <c r="B2" s="100">
        <f>Paramètres!$D$5</f>
        <v>45</v>
      </c>
      <c r="C2" s="100">
        <f>Paramètres!$E$5</f>
        <v>10</v>
      </c>
      <c r="D2" s="100">
        <f>Paramètres!$F$5</f>
        <v>55.7</v>
      </c>
      <c r="E2" s="101" t="str">
        <f>Paramètres!$G$5</f>
        <v>N</v>
      </c>
      <c r="G2" s="431" t="str">
        <f>CONCATENATE("Lat. ⇅ ",B2,"° ",C2,"' ",D2,""" ",E2)</f>
        <v>Lat. ⇅ 45° 10' 55,7" N</v>
      </c>
      <c r="H2" s="431"/>
      <c r="I2" s="431"/>
      <c r="J2" s="431"/>
      <c r="K2" s="95"/>
      <c r="L2" s="95"/>
      <c r="M2" s="95"/>
      <c r="N2" s="102" t="s">
        <v>59</v>
      </c>
      <c r="O2" s="103">
        <f>IF($E$2="N",(ABS($B$2)+($C$2+$D$2/60)/60),-(ABS($B$2)+($C$2+$D$2/60)/60))</f>
        <v>45.182138888888886</v>
      </c>
      <c r="P2" s="104"/>
      <c r="Q2" s="104"/>
      <c r="R2" s="105"/>
      <c r="AH2" s="95"/>
      <c r="AI2" s="95"/>
      <c r="AN2" s="95"/>
      <c r="AO2" s="95"/>
      <c r="AT2" s="95"/>
      <c r="AU2" s="95"/>
    </row>
    <row r="3" spans="1:58" ht="12" customHeight="1">
      <c r="A3" s="106" t="s">
        <v>4</v>
      </c>
      <c r="B3" s="107">
        <f>Paramètres!$D$6</f>
        <v>0</v>
      </c>
      <c r="C3" s="107">
        <f>Paramètres!$E$6</f>
        <v>43</v>
      </c>
      <c r="D3" s="107">
        <f>Paramètres!$F$6</f>
        <v>20</v>
      </c>
      <c r="E3" s="108" t="str">
        <f>Paramètres!$G$6</f>
        <v>E</v>
      </c>
      <c r="G3" s="431" t="str">
        <f>CONCATENATE("Lon. ⇄ ",B3,"° ",C3,"' ",D3,""" ",E3)</f>
        <v>Lon. ⇄ 0° 43' 20" E</v>
      </c>
      <c r="H3" s="431"/>
      <c r="I3" s="431"/>
      <c r="J3" s="431"/>
      <c r="N3" s="106" t="s">
        <v>60</v>
      </c>
      <c r="O3" s="109">
        <f>IF($E$3="E",-($B$3+($C$3+$D$3/60)/60),($B$3+($C$3+$D$3/60)/60))</f>
        <v>-0.72222222222222221</v>
      </c>
      <c r="T3" s="187"/>
      <c r="W3" s="186"/>
      <c r="AH3" s="95"/>
      <c r="AI3" s="110"/>
      <c r="AN3" s="95"/>
      <c r="AO3" s="110"/>
      <c r="AT3" s="95"/>
      <c r="AU3" s="110"/>
    </row>
    <row r="4" spans="1:58" ht="15.75" customHeight="1">
      <c r="F4" s="95"/>
      <c r="G4" s="456" t="str">
        <f>TEXT(F9,"mmmm aaaa")</f>
        <v>janvier 2021</v>
      </c>
      <c r="H4" s="456"/>
      <c r="I4" s="456"/>
      <c r="J4" s="456"/>
      <c r="K4" s="111"/>
      <c r="L4" s="437" t="s">
        <v>72</v>
      </c>
      <c r="M4" s="438"/>
      <c r="N4" s="439"/>
      <c r="O4" s="112" t="s">
        <v>25</v>
      </c>
      <c r="P4" s="443" t="s">
        <v>73</v>
      </c>
      <c r="Q4" s="439"/>
      <c r="R4" s="211" t="s">
        <v>28</v>
      </c>
      <c r="S4" s="113" t="s">
        <v>20</v>
      </c>
      <c r="T4" s="114" t="s">
        <v>79</v>
      </c>
      <c r="U4" s="211"/>
      <c r="V4" s="115"/>
      <c r="W4" s="115"/>
      <c r="X4" s="115" t="s">
        <v>43</v>
      </c>
      <c r="Y4" s="116" t="s">
        <v>48</v>
      </c>
      <c r="Z4" s="115"/>
      <c r="AA4" s="115"/>
      <c r="AB4" s="113"/>
      <c r="AC4" s="117"/>
      <c r="AD4" s="118"/>
      <c r="AE4" s="115" t="s">
        <v>10</v>
      </c>
      <c r="AF4" s="118"/>
      <c r="AG4" s="118"/>
      <c r="AH4" s="119"/>
      <c r="AI4" s="120"/>
      <c r="AJ4" s="121" t="s">
        <v>9</v>
      </c>
      <c r="AK4" s="118"/>
      <c r="AL4" s="118"/>
      <c r="AM4" s="118"/>
      <c r="AN4" s="119"/>
      <c r="AO4" s="120"/>
      <c r="AP4" s="121" t="s">
        <v>24</v>
      </c>
      <c r="AQ4" s="118"/>
      <c r="AR4" s="118"/>
      <c r="AS4" s="118"/>
      <c r="AT4" s="119"/>
      <c r="AU4" s="122"/>
      <c r="AV4" s="122"/>
      <c r="AW4" s="450" t="s">
        <v>80</v>
      </c>
      <c r="AX4" s="453" t="s">
        <v>70</v>
      </c>
      <c r="AY4" s="446" t="s">
        <v>78</v>
      </c>
      <c r="AZ4" s="447"/>
    </row>
    <row r="5" spans="1:58" s="123" customFormat="1" ht="48" customHeight="1">
      <c r="A5" s="432" t="s">
        <v>106</v>
      </c>
      <c r="B5" s="433"/>
      <c r="C5" s="434"/>
      <c r="F5" s="124" t="s">
        <v>31</v>
      </c>
      <c r="G5" s="114" t="s">
        <v>29</v>
      </c>
      <c r="H5" s="125" t="s">
        <v>0</v>
      </c>
      <c r="I5" s="116" t="s">
        <v>1</v>
      </c>
      <c r="J5" s="116" t="s">
        <v>2</v>
      </c>
      <c r="K5" s="116" t="s">
        <v>3</v>
      </c>
      <c r="L5" s="440"/>
      <c r="M5" s="441"/>
      <c r="N5" s="442"/>
      <c r="O5" s="126" t="s">
        <v>17</v>
      </c>
      <c r="P5" s="440"/>
      <c r="Q5" s="442"/>
      <c r="R5" s="127" t="s">
        <v>46</v>
      </c>
      <c r="S5" s="128" t="s">
        <v>47</v>
      </c>
      <c r="T5" s="129" t="s">
        <v>18</v>
      </c>
      <c r="U5" s="130" t="s">
        <v>2</v>
      </c>
      <c r="V5" s="130" t="s">
        <v>1</v>
      </c>
      <c r="W5" s="130" t="s">
        <v>2</v>
      </c>
      <c r="X5" s="130" t="s">
        <v>1</v>
      </c>
      <c r="Y5" s="125" t="s">
        <v>43</v>
      </c>
      <c r="Z5" s="131" t="s">
        <v>20</v>
      </c>
      <c r="AA5" s="116" t="s">
        <v>39</v>
      </c>
      <c r="AB5" s="116" t="s">
        <v>40</v>
      </c>
      <c r="AC5" s="132" t="s">
        <v>34</v>
      </c>
      <c r="AD5" s="133" t="s">
        <v>44</v>
      </c>
      <c r="AE5" s="116" t="s">
        <v>23</v>
      </c>
      <c r="AF5" s="134" t="s">
        <v>22</v>
      </c>
      <c r="AG5" s="116" t="s">
        <v>23</v>
      </c>
      <c r="AH5" s="116" t="s">
        <v>22</v>
      </c>
      <c r="AI5" s="132" t="s">
        <v>35</v>
      </c>
      <c r="AJ5" s="128" t="s">
        <v>45</v>
      </c>
      <c r="AK5" s="116" t="s">
        <v>23</v>
      </c>
      <c r="AL5" s="134" t="s">
        <v>22</v>
      </c>
      <c r="AM5" s="116" t="s">
        <v>23</v>
      </c>
      <c r="AN5" s="116" t="s">
        <v>22</v>
      </c>
      <c r="AO5" s="132" t="s">
        <v>36</v>
      </c>
      <c r="AP5" s="128" t="s">
        <v>37</v>
      </c>
      <c r="AQ5" s="116" t="s">
        <v>26</v>
      </c>
      <c r="AR5" s="134" t="s">
        <v>22</v>
      </c>
      <c r="AS5" s="116" t="s">
        <v>26</v>
      </c>
      <c r="AT5" s="134" t="s">
        <v>22</v>
      </c>
      <c r="AU5" s="135" t="s">
        <v>74</v>
      </c>
      <c r="AV5" s="135" t="s">
        <v>29</v>
      </c>
      <c r="AW5" s="451"/>
      <c r="AX5" s="454"/>
      <c r="AY5" s="448"/>
      <c r="AZ5" s="449"/>
      <c r="BC5" s="428" t="s">
        <v>98</v>
      </c>
      <c r="BD5" s="429"/>
      <c r="BE5" s="429"/>
      <c r="BF5" s="430"/>
    </row>
    <row r="6" spans="1:58" s="96" customFormat="1" ht="16" customHeight="1">
      <c r="A6" s="215" t="s">
        <v>100</v>
      </c>
      <c r="B6" s="210" t="s">
        <v>51</v>
      </c>
      <c r="C6" s="156" t="s">
        <v>88</v>
      </c>
      <c r="F6" s="136"/>
      <c r="G6" s="137"/>
      <c r="H6" s="138" t="s">
        <v>5</v>
      </c>
      <c r="I6" s="139" t="s">
        <v>5</v>
      </c>
      <c r="J6" s="139" t="s">
        <v>5</v>
      </c>
      <c r="K6" s="139" t="s">
        <v>5</v>
      </c>
      <c r="L6" s="138" t="s">
        <v>6</v>
      </c>
      <c r="M6" s="140"/>
      <c r="N6" s="137" t="s">
        <v>11</v>
      </c>
      <c r="O6" s="141" t="s">
        <v>5</v>
      </c>
      <c r="P6" s="139" t="s">
        <v>75</v>
      </c>
      <c r="Q6" s="139" t="s">
        <v>52</v>
      </c>
      <c r="R6" s="138" t="s">
        <v>5</v>
      </c>
      <c r="S6" s="101" t="s">
        <v>8</v>
      </c>
      <c r="T6" s="139" t="s">
        <v>8</v>
      </c>
      <c r="U6" s="142" t="s">
        <v>32</v>
      </c>
      <c r="V6" s="143" t="s">
        <v>33</v>
      </c>
      <c r="W6" s="142" t="s">
        <v>32</v>
      </c>
      <c r="X6" s="144" t="s">
        <v>33</v>
      </c>
      <c r="Y6" s="145" t="s">
        <v>42</v>
      </c>
      <c r="Z6" s="146" t="s">
        <v>76</v>
      </c>
      <c r="AA6" s="100" t="s">
        <v>12</v>
      </c>
      <c r="AB6" s="100" t="s">
        <v>5</v>
      </c>
      <c r="AC6" s="140" t="s">
        <v>5</v>
      </c>
      <c r="AD6" s="100" t="s">
        <v>38</v>
      </c>
      <c r="AE6" s="138" t="s">
        <v>32</v>
      </c>
      <c r="AF6" s="139" t="s">
        <v>33</v>
      </c>
      <c r="AG6" s="444" t="s">
        <v>77</v>
      </c>
      <c r="AH6" s="445"/>
      <c r="AI6" s="140" t="s">
        <v>13</v>
      </c>
      <c r="AJ6" s="100" t="s">
        <v>8</v>
      </c>
      <c r="AK6" s="138" t="s">
        <v>32</v>
      </c>
      <c r="AL6" s="139" t="s">
        <v>33</v>
      </c>
      <c r="AM6" s="444" t="s">
        <v>77</v>
      </c>
      <c r="AN6" s="445"/>
      <c r="AO6" s="100" t="s">
        <v>14</v>
      </c>
      <c r="AP6" s="100" t="s">
        <v>8</v>
      </c>
      <c r="AQ6" s="138" t="s">
        <v>32</v>
      </c>
      <c r="AR6" s="139" t="s">
        <v>33</v>
      </c>
      <c r="AS6" s="138" t="s">
        <v>32</v>
      </c>
      <c r="AT6" s="101" t="s">
        <v>41</v>
      </c>
      <c r="AU6" s="209"/>
      <c r="AV6" s="209"/>
      <c r="AW6" s="452"/>
      <c r="AX6" s="455"/>
      <c r="AY6" s="435" t="s">
        <v>71</v>
      </c>
      <c r="AZ6" s="436"/>
      <c r="BC6" s="245" t="s">
        <v>97</v>
      </c>
      <c r="BD6" s="246">
        <f>Paramètres!$F$7</f>
        <v>2021</v>
      </c>
      <c r="BE6" s="247">
        <f>$BD$6+1</f>
        <v>2022</v>
      </c>
      <c r="BF6" s="242"/>
    </row>
    <row r="7" spans="1:58" s="96" customFormat="1" ht="14">
      <c r="A7" s="216" t="s">
        <v>101</v>
      </c>
      <c r="B7" s="227" t="s">
        <v>94</v>
      </c>
      <c r="C7" s="217" t="s">
        <v>95</v>
      </c>
      <c r="F7" s="295">
        <f>F9-2</f>
        <v>44195</v>
      </c>
      <c r="G7" s="147">
        <f>TRUNC(MONTH($F7)*275/9)-TRUNC((MONTH($F7)+9)/12)*(1+TRUNC((YEAR($F7)-4*TRUNC(YEAR($F7)/4)+2)/3))+DAY($F7)-30</f>
        <v>365</v>
      </c>
      <c r="H7" s="148">
        <f>MOD(357+0.9856*$G7,360)</f>
        <v>356.74400000000003</v>
      </c>
      <c r="I7" s="148">
        <f>1.914*SIN(PI()/180*$H7)+0.02*SIN(PI()/180*2*$H7)</f>
        <v>-0.11097833213871401</v>
      </c>
      <c r="J7" s="148">
        <f>MOD(280+$I7+0.9856*$G7,360)</f>
        <v>279.63302166786139</v>
      </c>
      <c r="K7" s="148">
        <f>-2.466*SIN(PI()/180*2*$J7)+0.053*SIN(PI()/180*4*$J7)</f>
        <v>0.84668549407632776</v>
      </c>
      <c r="L7" s="149">
        <f>($I7+$K7)*4</f>
        <v>2.9428286477504551</v>
      </c>
      <c r="M7" s="150" t="str">
        <f>IF($L7&lt;0,"-","+")</f>
        <v>+</v>
      </c>
      <c r="N7" s="151">
        <f>ABS($L7)/24</f>
        <v>0.12261786032293563</v>
      </c>
      <c r="O7" s="152">
        <f>ASIN(0.3978*SIN(PI()/180*$J7))*180/PI()</f>
        <v>-23.090893947665517</v>
      </c>
      <c r="P7" s="153">
        <f t="shared" ref="P7:P38" si="0">(12+$L7/60+$O$3*4/60+$AX7)/24</f>
        <v>0.54170412483254282</v>
      </c>
      <c r="Q7" s="152">
        <f>90-$O$2+$O7</f>
        <v>21.726967163445597</v>
      </c>
      <c r="R7" s="148">
        <f>ACOS((-0.01454-SIN(PI()/180*$O7)*SIN(PI()/180*$O$2))/(COS(PI()/180*$O7)*COS(PI()/180*$O$2)))*180/PI()</f>
        <v>66.005893134144074</v>
      </c>
      <c r="S7" s="148">
        <f>$R7/15</f>
        <v>4.4003928756096053</v>
      </c>
      <c r="T7" s="148">
        <f t="shared" ref="T7:T11" si="1">IF(ISERROR(2*$S7),"-",(2*$S7)/24)</f>
        <v>0.36669940630080045</v>
      </c>
      <c r="U7" s="148">
        <f>12-$S7</f>
        <v>7.5996071243903947</v>
      </c>
      <c r="V7" s="148">
        <f>12+$S7</f>
        <v>16.400392875609604</v>
      </c>
      <c r="W7" s="154">
        <f>(12-$S7)/24</f>
        <v>0.31665029684959978</v>
      </c>
      <c r="X7" s="154">
        <f>(12+$S7)/24</f>
        <v>0.68334970315040022</v>
      </c>
      <c r="Y7" s="151">
        <f t="shared" ref="Y7:Y8" si="2">(TRUNC($U7+$L7/60+$O$3*4/60+$AX7)+ROUND((($U7+$L7/60+$O$3*4/60+$AX7)-TRUNC($U7+$L7/60+$O$3*4/60+$AX7))*60,0)/60)/24</f>
        <v>0.35833333333333334</v>
      </c>
      <c r="Z7" s="151">
        <f>(TRUNC($V7+$L7/60+$O$3*4/60+$AX7)+ROUND((($V7+$L7/60+$O$3*4/60+$AX7)-TRUNC($V7+$L7/60+$O$3*4/60+$AX7))*60,0)/60)/24</f>
        <v>0.72499999999999998</v>
      </c>
      <c r="AA7" s="152">
        <f>ACOS((-0.01454*SIN(PI()/180*$O$2)-SIN(PI()/180*$O7))/COS(PI()/180*$O$2))*180/PI()</f>
        <v>57.195066284327311</v>
      </c>
      <c r="AB7" s="152">
        <f>ACOS(SIN(PI()/180*$O$2)/COS(PI()/180*$O7))*180/PI()</f>
        <v>39.54442990541061</v>
      </c>
      <c r="AC7" s="148">
        <f>ACOS((-0.105-SIN(PI()/180*$O7)*SIN(PI()/180*$O$2))/(COS(PI()/180*$O7)*COS(PI()/180*$O$2)))*180/PI()</f>
        <v>74.506632872522843</v>
      </c>
      <c r="AD7" s="148">
        <f>$AC7/15</f>
        <v>4.9671088581681895</v>
      </c>
      <c r="AE7" s="154">
        <f>(12-$AD7)/24</f>
        <v>0.29303713090965877</v>
      </c>
      <c r="AF7" s="154">
        <f>(12+$AD7)/24</f>
        <v>0.70696286909034123</v>
      </c>
      <c r="AG7" s="151">
        <f>IFERROR((12-$AD7+$L7/60+$O$3*4/60+$AX7)/24,"Jour")</f>
        <v>0.33474125574220154</v>
      </c>
      <c r="AH7" s="151">
        <f>IFERROR((12+$AD7+$L7/60+$O$3*4/60+$AX7)/24,"polaire")</f>
        <v>0.74866699392288405</v>
      </c>
      <c r="AI7" s="148">
        <f>ACOS((-0.208-SIN(PI()/180*$O7)*SIN(PI()/180*$O$2))/(COS(PI()/180*$O7)*COS(PI()/180*$O$2)))*180/PI()</f>
        <v>83.784367137619057</v>
      </c>
      <c r="AJ7" s="148">
        <f>$AI7/15</f>
        <v>5.5856244758412705</v>
      </c>
      <c r="AK7" s="154">
        <f>(12-$AJ7)/24</f>
        <v>0.26726564683994708</v>
      </c>
      <c r="AL7" s="154">
        <f>(12+$AJ7)/24</f>
        <v>0.73273435316005298</v>
      </c>
      <c r="AM7" s="151">
        <f>IFERROR((12-$AJ7+$L7/60+$O$3*4/60+$AX7)/24,"Jour")</f>
        <v>0.30896977167248979</v>
      </c>
      <c r="AN7" s="151">
        <f>IFERROR((12+$AJ7+$L7/60+$O$3*4/60+$AX7)/24,"polaire")</f>
        <v>0.7744384779925958</v>
      </c>
      <c r="AO7" s="148">
        <f>ACOS((-0.309-SIN(PI()/180*$O7)*SIN(PI()/180*$O$2))/(COS(PI()/180*$O7)*COS(PI()/180*$O$2)))*180/PI()</f>
        <v>92.72263311916214</v>
      </c>
      <c r="AP7" s="148">
        <f>$AO7/15</f>
        <v>6.1815088746108096</v>
      </c>
      <c r="AQ7" s="154">
        <f>(12-$AP7)/24</f>
        <v>0.2424371302245496</v>
      </c>
      <c r="AR7" s="154">
        <f>(12+$AP7)/24</f>
        <v>0.7575628697754504</v>
      </c>
      <c r="AS7" s="151">
        <f>IFERROR((12-$AP7+$L7/60+$O$3*4/60+$AX7)/24,"Jour")</f>
        <v>0.28414125505709237</v>
      </c>
      <c r="AT7" s="151">
        <f>IFERROR((12+$AP7+$L7/60+$O$3*4/60+$AX7)/24,"polaire")</f>
        <v>0.79926699460799322</v>
      </c>
      <c r="AU7" s="141">
        <f>WEEKDAY(F7,1)</f>
        <v>4</v>
      </c>
      <c r="AV7" s="155" t="str">
        <f>IF($AU7=1,"Dimanche",IF($AU7=2,"Lundi",IF($AU7=3,"Mardi",IF($AU7=4,"Mercredi",IF($AU7=5,"Jeudi",IF($AU7=6,"Vendredi","Samedi"))))))</f>
        <v>Mercredi</v>
      </c>
      <c r="AW7" s="300" t="str">
        <f>IF($BD$9="OUI","U",IF(Paramètres!$E$10=Paramètres!$G$10,"-",IF(F7&lt;$BD$7,$BF$8,IF(AND(F7&gt;=$BD$7,F7&lt;$BD$8),$BF$7,IF(AND(F7&gt;=$BD$8,F7&lt;$BE$7),$BF$8,$BF$7)))))</f>
        <v>H</v>
      </c>
      <c r="AX7" s="301">
        <f>IF($BD$9="OUI",0,IF(AW7="H",Paramètres!$E$10,IF(AW7="E",Paramètres!$G$10,Paramètres!$E$10)))</f>
        <v>1</v>
      </c>
      <c r="AY7" s="302" t="str">
        <f>IF(AZ7-AZ6&lt;=0,"-","+")</f>
        <v>-</v>
      </c>
      <c r="AZ7" s="303">
        <f>ABS(T7-T7)/24</f>
        <v>0</v>
      </c>
      <c r="BB7" s="240" t="str">
        <f>IF($BD$9="OUI","U",IF(Paramètres!$D$10=Paramètres!$G$10,"",IF(F7&lt;$BD$7,$BF$8,IF(AND(F7&gt;=$BD$7,F7&lt;$BD$8),$BF$7,IF(AND(F7&gt;=$BD$8,F7&lt;$BE$7),$BF$8,$BF$7)))))</f>
        <v>H</v>
      </c>
      <c r="BC7" s="239" t="str">
        <f>Paramètres!H5</f>
        <v>Heure d'été :</v>
      </c>
      <c r="BD7" s="241">
        <f>Heure_eté</f>
        <v>44283</v>
      </c>
      <c r="BE7" s="241">
        <f>IF(CHE=1,DATE($BD$6+1,Mois_ete,1)+6-MOD(DATE($BD$6+1,Mois_ete,7-WEEKDAY(Jour_ete)),7),IF(CHE=2,DATE($BD$6+1,Mois_ete,1)+13-MOD(DATE($BD$6+1,Mois_ete,7-WEEKDAY(Jour_ete)),7),IF(CHE=3,DATE($BD$6+1,Mois_ete,1)+20-MOD(DATE($BD$6+1,Mois_ete,7-WEEKDAY(Jour_ete)),7),IF(CHE=4,DATE($BD$6+1,Mois_ete,1)+27-MOD(DATE($BD$6+1,Mois_ete,7-WEEKDAY(Jour_ete)),7),IF(CHE=5,DATE($BD$6+1,Mois_ete+1,0)-MOD(DATE($BD$6+1,Mois_ete+1,7-WEEKDAY(Jour_ete)),7),"")))))</f>
        <v>44647</v>
      </c>
      <c r="BF7" s="177" t="str">
        <f>IF(Paramètres!G5="N","E","H")</f>
        <v>E</v>
      </c>
    </row>
    <row r="8" spans="1:58" s="96" customFormat="1" ht="14">
      <c r="B8" s="192"/>
      <c r="C8" s="157" t="s">
        <v>96</v>
      </c>
      <c r="F8" s="295">
        <f>F9-1</f>
        <v>44196</v>
      </c>
      <c r="G8" s="147">
        <f>TRUNC(MONTH($F8)*275/9)-TRUNC((MONTH($F8)+9)/12)*(1+TRUNC((YEAR($F8)-4*TRUNC(YEAR($F8)/4)+2)/3))+DAY($F8)-30</f>
        <v>366</v>
      </c>
      <c r="H8" s="148">
        <f>MOD(357+0.9856*$G8,360)</f>
        <v>357.7296</v>
      </c>
      <c r="I8" s="148">
        <f>1.914*SIN(PI()/180*$H8)+0.02*SIN(PI()/180*2*$H8)</f>
        <v>-7.7407610971193322E-2</v>
      </c>
      <c r="J8" s="148">
        <f>MOD(280+$I8+0.9856*$G8,360)</f>
        <v>280.65219238902887</v>
      </c>
      <c r="K8" s="148">
        <f>-2.466*SIN(PI()/180*2*$J8)+0.053*SIN(PI()/180*4*$J8)</f>
        <v>0.93183375777573585</v>
      </c>
      <c r="L8" s="149">
        <f>($I8+$K8)*4</f>
        <v>3.4177045872181702</v>
      </c>
      <c r="M8" s="150" t="str">
        <f>IF($L8&lt;0,"-","+")</f>
        <v>+</v>
      </c>
      <c r="N8" s="151">
        <f>ABS($L8)/24</f>
        <v>0.14240435780075708</v>
      </c>
      <c r="O8" s="152">
        <f>ASIN(0.3978*SIN(PI()/180*$J8))*180/PI()</f>
        <v>-23.013304234829178</v>
      </c>
      <c r="P8" s="153">
        <f t="shared" si="0"/>
        <v>0.54203389979050642</v>
      </c>
      <c r="Q8" s="152">
        <f>90-$O$2+$O8</f>
        <v>21.804556876281936</v>
      </c>
      <c r="R8" s="148">
        <f>ACOS((-0.01454-SIN(PI()/180*$O8)*SIN(PI()/180*$O$2))/(COS(PI()/180*$O8)*COS(PI()/180*$O$2)))*180/PI()</f>
        <v>66.105992309554949</v>
      </c>
      <c r="S8" s="148">
        <f>$R8/15</f>
        <v>4.4070661539703302</v>
      </c>
      <c r="T8" s="289">
        <f t="shared" si="1"/>
        <v>0.36725551283086083</v>
      </c>
      <c r="U8" s="148">
        <f>12-$S8</f>
        <v>7.5929338460296698</v>
      </c>
      <c r="V8" s="148">
        <f>12+$S8</f>
        <v>16.40706615397033</v>
      </c>
      <c r="W8" s="154">
        <f>(12-$S8)/24</f>
        <v>0.31637224358456956</v>
      </c>
      <c r="X8" s="154">
        <f>(12+$S8)/24</f>
        <v>0.68362775641543039</v>
      </c>
      <c r="Y8" s="151">
        <f t="shared" si="2"/>
        <v>0.35833333333333334</v>
      </c>
      <c r="Z8" s="151">
        <f t="shared" ref="Z8:Z71" si="3">(TRUNC($V8+$L8/60+$O$3*4/60+$AX8)+ROUND((($V8+$L8/60+$O$3*4/60+$AX8)-TRUNC($V8+$L8/60+$O$3*4/60+$AX8))*60,0)/60)/24</f>
        <v>0.72569444444444453</v>
      </c>
      <c r="AA8" s="152">
        <f>ACOS((-0.01454*SIN(PI()/180*$O$2)-SIN(PI()/180*$O8))/COS(PI()/180*$O$2))*180/PI()</f>
        <v>57.315492361957759</v>
      </c>
      <c r="AB8" s="152">
        <f>ACOS(SIN(PI()/180*$O$2)/COS(PI()/180*$O8))*180/PI()</f>
        <v>39.584392542241233</v>
      </c>
      <c r="AC8" s="148">
        <f>ACOS((-0.105-SIN(PI()/180*$O8)*SIN(PI()/180*$O$2))/(COS(PI()/180*$O8)*COS(PI()/180*$O$2)))*180/PI()</f>
        <v>74.596769002747266</v>
      </c>
      <c r="AD8" s="148">
        <f>$AC8/15</f>
        <v>4.9731179335164848</v>
      </c>
      <c r="AE8" s="154">
        <f>(12-$AD8)/24</f>
        <v>0.29278675277014649</v>
      </c>
      <c r="AF8" s="154">
        <f>(12+$AD8)/24</f>
        <v>0.70721324722985346</v>
      </c>
      <c r="AG8" s="151">
        <f t="shared" ref="AG8:AG71" si="4">IFERROR((12-$AD8+$L8/60+$O$3*4/60+$AX8)/24,"Jour")</f>
        <v>0.33482065256065291</v>
      </c>
      <c r="AH8" s="151">
        <f t="shared" ref="AH8:AH71" si="5">IFERROR((12+$AD8+$L8/60+$O$3*4/60+$AX8)/24,"polaire")</f>
        <v>0.74924714702035999</v>
      </c>
      <c r="AI8" s="148">
        <f>ACOS((-0.208-SIN(PI()/180*$O8)*SIN(PI()/180*$O$2))/(COS(PI()/180*$O8)*COS(PI()/180*$O$2)))*180/PI()</f>
        <v>83.866479474658405</v>
      </c>
      <c r="AJ8" s="148">
        <f>$AI8/15</f>
        <v>5.5910986316438933</v>
      </c>
      <c r="AK8" s="154">
        <f>(12-$AJ8)/24</f>
        <v>0.26703755701483778</v>
      </c>
      <c r="AL8" s="154">
        <f>(12+$AJ8)/24</f>
        <v>0.73296244298516233</v>
      </c>
      <c r="AM8" s="151">
        <f t="shared" ref="AM8:AM71" si="6">IFERROR((12-$AJ8+$L8/60+$O$3*4/60+$AX8)/24,"Jour")</f>
        <v>0.3090714568053442</v>
      </c>
      <c r="AN8" s="151">
        <f t="shared" ref="AN8:AN71" si="7">IFERROR((12+$AJ8+$L8/60+$O$3*4/60+$AX8)/24,"polaire")</f>
        <v>0.77499634277566887</v>
      </c>
      <c r="AO8" s="148">
        <f>ACOS((-0.309-SIN(PI()/180*$O8)*SIN(PI()/180*$O$2))/(COS(PI()/180*$O8)*COS(PI()/180*$O$2)))*180/PI()</f>
        <v>92.79921618553648</v>
      </c>
      <c r="AP8" s="148">
        <f>$AO8/15</f>
        <v>6.1866144123690985</v>
      </c>
      <c r="AQ8" s="154">
        <f>(12-$AP8)/24</f>
        <v>0.24222439948462091</v>
      </c>
      <c r="AR8" s="154">
        <f>(12+$AP8)/24</f>
        <v>0.75777560051537918</v>
      </c>
      <c r="AS8" s="151">
        <f t="shared" ref="AS8:AS71" si="8">IFERROR((12-$AP8+$L8/60+$O$3*4/60+$AX8)/24,"Jour")</f>
        <v>0.2842582992751273</v>
      </c>
      <c r="AT8" s="151">
        <f t="shared" ref="AT8:AT71" si="9">IFERROR((12+$AP8+$L8/60+$O$3*4/60+$AX8)/24,"polaire")</f>
        <v>0.79980950030588571</v>
      </c>
      <c r="AU8" s="141">
        <f>WEEKDAY(F8,1)</f>
        <v>5</v>
      </c>
      <c r="AV8" s="155" t="str">
        <f>IF($AU8=1,"Dimanche",IF($AU8=2,"Lundi",IF($AU8=3,"Mardi",IF($AU8=4,"Mercredi",IF($AU8=5,"Jeudi",IF($AU8=6,"Vendredi","Samedi"))))))</f>
        <v>Jeudi</v>
      </c>
      <c r="AW8" s="294" t="str">
        <f>IF($BD$9="OUI","U",IF(Paramètres!$E$10=Paramètres!$G$10,"-",IF(F8&lt;$BD$7,$BF$8,IF(AND(F8&gt;=$BD$7,F8&lt;$BD$8),$BF$7,IF(AND(F8&gt;=$BD$8,F8&lt;$BE$7),$BF$8,$BF$7)))))</f>
        <v>H</v>
      </c>
      <c r="AX8" s="299">
        <f>IF($BD$9="OUI",0,IF(AW8="H",Paramètres!$E$10,IF(AW8="E",Paramètres!$G$10,Paramètres!$E$10)))</f>
        <v>1</v>
      </c>
      <c r="AY8" s="302" t="str">
        <f t="shared" ref="AY8:AY71" si="10">IF(T8-T7&lt;=0,"-","+")</f>
        <v>+</v>
      </c>
      <c r="AZ8" s="303">
        <f t="shared" ref="AZ8" si="11">ABS(T8-T7)/24</f>
        <v>2.3171105419182714E-5</v>
      </c>
      <c r="BB8" s="240" t="str">
        <f>IF($BD$9="OUI","U",IF(Paramètres!$D$10=Paramètres!$G$10,"",IF(F8&lt;$BD$7,$BF$8,IF(AND(F8&gt;=$BD$7,F8&lt;$BD$8),$BF$7,IF(AND(F8&gt;=$BD$8,F8&lt;$BE$7),$BF$8,$BF$7)))))</f>
        <v>H</v>
      </c>
      <c r="BC8" s="239" t="str">
        <f>Paramètres!H10</f>
        <v>Heure d'hiver :</v>
      </c>
      <c r="BD8" s="241">
        <f>Heure_hiver</f>
        <v>44500</v>
      </c>
      <c r="BE8" s="241">
        <f>IF(CHH=1,DATE($BD$6+1,Mois_hiver,1)+6-MOD(DATE($BD$6+1,Mois_hiver,7-WEEKDAY(Jour_hiver)),7),IF(CHH=2,DATE($BD$6+1,Mois_hiver,1)+13-MOD(DATE($BD$6+1,Mois_hiver,7-WEEKDAY(Jour_hiver)),7),IF(CHH=3,DATE($BD$6+1,Mois_hiver,1)+20-MOD(DATE($BD$6+1,Mois_hiver,7-WEEKDAY(Jour_hiver)),7),IF(CHH=4,DATE($BD$6+1,Mois_hiver,1)+27-MOD(DATE($BD$6+1,Mois_hiver,7-WEEKDAY(Jour_hiver)),7),IF(CHH=5,DATE($BD$6+1,Mois_hiver+1,0)-MOD(DATE($BD$6+1,Mois_hiver+1,7-WEEKDAY(Jour_hiver)),7)," ")))))</f>
        <v>44864</v>
      </c>
      <c r="BF8" s="177" t="str">
        <f>IF(Paramètres!G5="N","H","E")</f>
        <v>H</v>
      </c>
    </row>
    <row r="9" spans="1:58" s="96" customFormat="1" ht="14">
      <c r="A9" s="218">
        <v>2000</v>
      </c>
      <c r="B9" s="221">
        <v>1</v>
      </c>
      <c r="C9" s="224">
        <v>1</v>
      </c>
      <c r="F9" s="296">
        <f>DATE(Paramètres!F7,Paramètres!E7,Paramètres!D7)</f>
        <v>44197</v>
      </c>
      <c r="G9" s="158">
        <f>TRUNC(MONTH($F9)*275/9)-TRUNC((MONTH($F9)+9)/12)*(1+TRUNC((YEAR($F9)-4*TRUNC(YEAR($F9)/4)+2)/3))+DAY($F9)-30</f>
        <v>1</v>
      </c>
      <c r="H9" s="159">
        <f>MOD(357+0.9856*$G9,360)</f>
        <v>357.98559999999998</v>
      </c>
      <c r="I9" s="159">
        <f>1.914*SIN(PI()/180*$H9)+0.02*SIN(PI()/180*2*$H9)</f>
        <v>-6.8683540109881397E-2</v>
      </c>
      <c r="J9" s="159">
        <f>MOD(280+$I9+0.9856*$G9,360)</f>
        <v>280.9169164598901</v>
      </c>
      <c r="K9" s="159">
        <f>-2.466*SIN(PI()/180*2*$J9)+0.053*SIN(PI()/180*4*$J9)</f>
        <v>0.95374008729577497</v>
      </c>
      <c r="L9" s="160">
        <f>($I9+$K9)*4</f>
        <v>3.5402261887435742</v>
      </c>
      <c r="M9" s="161" t="str">
        <f>IF($L9&lt;0,"-","+")</f>
        <v>+</v>
      </c>
      <c r="N9" s="162">
        <f>ABS($L9)/24</f>
        <v>0.14750942453098226</v>
      </c>
      <c r="O9" s="163">
        <f>ASIN(0.3978*SIN(PI()/180*$J9))*180/PI()</f>
        <v>-22.99189741202202</v>
      </c>
      <c r="P9" s="164">
        <f t="shared" si="0"/>
        <v>0.54211898423601024</v>
      </c>
      <c r="Q9" s="163">
        <f>90-$O$2+$O9</f>
        <v>21.825963699089094</v>
      </c>
      <c r="R9" s="159">
        <f>ACOS((-0.01454-SIN(PI()/180*$O9)*SIN(PI()/180*$O$2))/(COS(PI()/180*$O9)*COS(PI()/180*$O$2)))*180/PI()</f>
        <v>66.133575980107764</v>
      </c>
      <c r="S9" s="159">
        <f>$R9/15</f>
        <v>4.4089050653405177</v>
      </c>
      <c r="T9" s="290">
        <f t="shared" si="1"/>
        <v>0.36740875544504314</v>
      </c>
      <c r="U9" s="159">
        <f>12-$S9</f>
        <v>7.5910949346594823</v>
      </c>
      <c r="V9" s="159">
        <f>12+$S9</f>
        <v>16.40890506534052</v>
      </c>
      <c r="W9" s="165">
        <f>(12-$S9)/24</f>
        <v>0.31629562227747843</v>
      </c>
      <c r="X9" s="165">
        <f>(12+$S9)/24</f>
        <v>0.68370437772252168</v>
      </c>
      <c r="Y9" s="162">
        <f>(TRUNC($U9+$L9/60+$O$3*4/60+$AX9)+ROUND((($U9+$L9/60+$O$3*4/60+$AX9)-TRUNC($U9+$L9/60+$O$3*4/60+$AX9))*60,0)/60)/24</f>
        <v>0.35833333333333334</v>
      </c>
      <c r="Z9" s="162">
        <f t="shared" si="3"/>
        <v>0.72569444444444453</v>
      </c>
      <c r="AA9" s="163">
        <f>ACOS((-0.01454*SIN(PI()/180*$O$2)-SIN(PI()/180*$O9))/COS(PI()/180*$O$2))*180/PI()</f>
        <v>57.34870123508982</v>
      </c>
      <c r="AB9" s="163">
        <f>ACOS(SIN(PI()/180*$O$2)/COS(PI()/180*$O9))*180/PI()</f>
        <v>39.595381758916567</v>
      </c>
      <c r="AC9" s="159">
        <f>ACOS((-0.105-SIN(PI()/180*$O9)*SIN(PI()/180*$O$2))/(COS(PI()/180*$O9)*COS(PI()/180*$O$2)))*180/PI()</f>
        <v>74.621615316643755</v>
      </c>
      <c r="AD9" s="159">
        <f>$AC9/15</f>
        <v>4.9747743544429168</v>
      </c>
      <c r="AE9" s="165">
        <f>(12-$AD9)/24</f>
        <v>0.29271773523154515</v>
      </c>
      <c r="AF9" s="165">
        <f>(12+$AD9)/24</f>
        <v>0.7072822647684549</v>
      </c>
      <c r="AG9" s="162">
        <f t="shared" si="4"/>
        <v>0.33483671946755528</v>
      </c>
      <c r="AH9" s="162">
        <f t="shared" si="5"/>
        <v>0.74940124900446514</v>
      </c>
      <c r="AI9" s="159">
        <f>ACOS((-0.208-SIN(PI()/180*$O9)*SIN(PI()/180*$O$2))/(COS(PI()/180*$O9)*COS(PI()/180*$O$2)))*180/PI()</f>
        <v>83.889121174308457</v>
      </c>
      <c r="AJ9" s="159">
        <f>$AI9/15</f>
        <v>5.5926080782872303</v>
      </c>
      <c r="AK9" s="165">
        <f>(12-$AJ9)/24</f>
        <v>0.26697466340469872</v>
      </c>
      <c r="AL9" s="165">
        <f>(12+$AJ9)/24</f>
        <v>0.73302533659530134</v>
      </c>
      <c r="AM9" s="162">
        <f t="shared" si="6"/>
        <v>0.30909364764070896</v>
      </c>
      <c r="AN9" s="162">
        <f t="shared" si="7"/>
        <v>0.77514432083131146</v>
      </c>
      <c r="AO9" s="159">
        <f>ACOS((-0.309-SIN(PI()/180*$O9)*SIN(PI()/180*$O$2))/(COS(PI()/180*$O9)*COS(PI()/180*$O$2)))*180/PI()</f>
        <v>92.820339453033824</v>
      </c>
      <c r="AP9" s="159">
        <f>$AO9/15</f>
        <v>6.188022630202255</v>
      </c>
      <c r="AQ9" s="165">
        <f>(12-$AP9)/24</f>
        <v>0.24216572374157272</v>
      </c>
      <c r="AR9" s="165">
        <f>(12+$AP9)/24</f>
        <v>0.75783427625842725</v>
      </c>
      <c r="AS9" s="162">
        <f t="shared" si="8"/>
        <v>0.28428470797758293</v>
      </c>
      <c r="AT9" s="162">
        <f t="shared" si="9"/>
        <v>0.79995326049443749</v>
      </c>
      <c r="AU9" s="166">
        <f>WEEKDAY(F9,1)</f>
        <v>6</v>
      </c>
      <c r="AV9" s="167" t="str">
        <f>IF($AU9=1,"Dimanche",IF($AU9=2,"Lundi",IF($AU9=3,"Mardi",IF($AU9=4,"Mercredi",IF($AU9=5,"Jeudi",IF($AU9=6,"Vendredi","Samedi"))))))</f>
        <v>Vendredi</v>
      </c>
      <c r="AW9" s="177" t="str">
        <f>IF($BD$9="OUI","U",IF(Paramètres!$E$10=Paramètres!$G$10,"-",IF(F9&lt;$BD$7,$BF$8,IF(AND(F9&gt;=$BD$7,F9&lt;$BD$8),$BF$7,IF(AND(F9&gt;=$BD$8,F9&lt;$BE$7),$BF$8,$BF$7)))))</f>
        <v>H</v>
      </c>
      <c r="AX9" s="179">
        <f>IF($BD$9="OUI",0,IF(AW9="H",Paramètres!$E$10,IF(AW9="E",Paramètres!$G$10,Paramètres!$E$10)))</f>
        <v>1</v>
      </c>
      <c r="AY9" s="168" t="str">
        <f t="shared" si="10"/>
        <v>+</v>
      </c>
      <c r="AZ9" s="298">
        <f>ABS(T9-T8)</f>
        <v>1.53242614182314E-4</v>
      </c>
      <c r="BB9" s="240" t="str">
        <f>IF($BD$9="OUI","U",IF(Paramètres!$D$10=Paramètres!$G$10,"",IF(F9&lt;$BD$7,$BF$8,IF(AND(F9&gt;=$BD$7,F9&lt;$BD$8),$BF$7,IF(AND(F9&gt;=$BD$8,F9&lt;$BE$7),$BF$8,$BF$7)))))</f>
        <v>H</v>
      </c>
      <c r="BC9" s="243" t="s">
        <v>99</v>
      </c>
      <c r="BD9" s="244" t="str">
        <f>IF(Paramètres!D9=1,"OUI",IF(Paramètres!$D$9=2,"NON","ANO"))</f>
        <v>NON</v>
      </c>
      <c r="BE9" s="242"/>
      <c r="BF9" s="242"/>
    </row>
    <row r="10" spans="1:58" s="95" customFormat="1" ht="14">
      <c r="A10" s="219">
        <v>2001</v>
      </c>
      <c r="B10" s="222">
        <v>2</v>
      </c>
      <c r="C10" s="225">
        <v>2</v>
      </c>
      <c r="F10" s="297">
        <f>F9+1</f>
        <v>44198</v>
      </c>
      <c r="G10" s="169">
        <f t="shared" ref="G10:G73" si="12">TRUNC(MONTH($F10)*275/9)-TRUNC((MONTH($F10)+9)/12)*(1+TRUNC((YEAR($F10)-4*TRUNC(YEAR($F10)/4)+2)/3))+DAY($F10)-30</f>
        <v>2</v>
      </c>
      <c r="H10" s="170">
        <f t="shared" ref="H10:H73" si="13">MOD(357+0.9856*$G10,360)</f>
        <v>358.97120000000001</v>
      </c>
      <c r="I10" s="170">
        <f t="shared" ref="I10:I73" si="14">1.914*SIN(PI()/180*$H10)+0.02*SIN(PI()/180*2*$H10)</f>
        <v>-3.5083919987882427E-2</v>
      </c>
      <c r="J10" s="170">
        <f t="shared" ref="J10:J73" si="15">MOD(280+$I10+0.9856*$G10,360)</f>
        <v>281.93611608001214</v>
      </c>
      <c r="K10" s="170">
        <f t="shared" ref="K10:K73" si="16">-2.466*SIN(PI()/180*2*$J10)+0.053*SIN(PI()/180*4*$J10)</f>
        <v>1.0372145075756889</v>
      </c>
      <c r="L10" s="171">
        <f t="shared" ref="L10:L73" si="17">($I10+$K10)*4</f>
        <v>4.0085223503512255</v>
      </c>
      <c r="M10" s="172" t="str">
        <f t="shared" ref="M10:M73" si="18">IF($L10&lt;0,"-","+")</f>
        <v>+</v>
      </c>
      <c r="N10" s="173">
        <f t="shared" ref="N10:N73" si="19">ABS($L10)/24</f>
        <v>0.16702176459796772</v>
      </c>
      <c r="O10" s="174">
        <f t="shared" ref="O10:O73" si="20">ASIN(0.3978*SIN(PI()/180*$J10))*180/PI()</f>
        <v>-22.904673684616554</v>
      </c>
      <c r="P10" s="175">
        <f t="shared" si="0"/>
        <v>0.54244418990379339</v>
      </c>
      <c r="Q10" s="174">
        <f t="shared" ref="Q10:Q73" si="21">90-$O$2+$O10</f>
        <v>21.913187426494559</v>
      </c>
      <c r="R10" s="170">
        <f t="shared" ref="R10:R73" si="22">ACOS((-0.01454-SIN(PI()/180*$O10)*SIN(PI()/180*$O$2))/(COS(PI()/180*$O10)*COS(PI()/180*$O$2)))*180/PI()</f>
        <v>66.245818956627659</v>
      </c>
      <c r="S10" s="170">
        <f t="shared" ref="S10:S73" si="23">$R10/15</f>
        <v>4.4163879304418439</v>
      </c>
      <c r="T10" s="291">
        <f t="shared" si="1"/>
        <v>0.3680323275368203</v>
      </c>
      <c r="U10" s="170">
        <f t="shared" ref="U10:U73" si="24">12-$S10</f>
        <v>7.5836120695581561</v>
      </c>
      <c r="V10" s="170">
        <f t="shared" ref="V10:V73" si="25">12+$S10</f>
        <v>16.416387930441843</v>
      </c>
      <c r="W10" s="176">
        <f t="shared" ref="W10:W73" si="26">(12-$S10)/24</f>
        <v>0.31598383623158982</v>
      </c>
      <c r="X10" s="176">
        <f t="shared" ref="X10:X73" si="27">(12+$S10)/24</f>
        <v>0.68401616376841012</v>
      </c>
      <c r="Y10" s="173">
        <f t="shared" ref="Y10:Y73" si="28">(TRUNC($U10+$L10/60+$O$3*4/60+$AX10)+ROUND((($U10+$L10/60+$O$3*4/60+$AX10)-TRUNC($U10+$L10/60+$O$3*4/60+$AX10))*60,0)/60)/24</f>
        <v>0.35833333333333334</v>
      </c>
      <c r="Z10" s="173">
        <f t="shared" si="3"/>
        <v>0.72638888888888886</v>
      </c>
      <c r="AA10" s="174">
        <f t="shared" ref="AA10:AA73" si="29">ACOS((-0.01454*SIN(PI()/180*$O$2)-SIN(PI()/180*$O10))/COS(PI()/180*$O$2))*180/PI()</f>
        <v>57.483940402283032</v>
      </c>
      <c r="AB10" s="174">
        <f t="shared" ref="AB10:AB73" si="30">ACOS(SIN(PI()/180*$O$2)/COS(PI()/180*$O10))*180/PI()</f>
        <v>39.63999610666405</v>
      </c>
      <c r="AC10" s="170">
        <f t="shared" ref="AC10:AC73" si="31">ACOS((-0.105-SIN(PI()/180*$O10)*SIN(PI()/180*$O$2))/(COS(PI()/180*$O10)*COS(PI()/180*$O$2)))*180/PI()</f>
        <v>74.722755527765585</v>
      </c>
      <c r="AD10" s="170">
        <f t="shared" ref="AD10:AD73" si="32">$AC10/15</f>
        <v>4.9815170351843721</v>
      </c>
      <c r="AE10" s="176">
        <f t="shared" ref="AE10:AE73" si="33">(12-$AD10)/24</f>
        <v>0.29243679020065116</v>
      </c>
      <c r="AF10" s="176">
        <f t="shared" ref="AF10:AF73" si="34">(12+$AD10)/24</f>
        <v>0.70756320979934884</v>
      </c>
      <c r="AG10" s="173">
        <f t="shared" si="4"/>
        <v>0.3348809801044445</v>
      </c>
      <c r="AH10" s="173">
        <f t="shared" si="5"/>
        <v>0.75000739970314212</v>
      </c>
      <c r="AI10" s="170">
        <f t="shared" ref="AI10:AI73" si="35">ACOS((-0.208-SIN(PI()/180*$O10)*SIN(PI()/180*$O$2))/(COS(PI()/180*$O10)*COS(PI()/180*$O$2)))*180/PI()</f>
        <v>83.981319185238576</v>
      </c>
      <c r="AJ10" s="170">
        <f t="shared" ref="AJ10:AJ73" si="36">$AI10/15</f>
        <v>5.5987546123492384</v>
      </c>
      <c r="AK10" s="176">
        <f t="shared" ref="AK10:AK73" si="37">(12-$AJ10)/24</f>
        <v>0.26671855781878173</v>
      </c>
      <c r="AL10" s="176">
        <f t="shared" ref="AL10:AL73" si="38">(12+$AJ10)/24</f>
        <v>0.73328144218121827</v>
      </c>
      <c r="AM10" s="173">
        <f t="shared" si="6"/>
        <v>0.30916274772257502</v>
      </c>
      <c r="AN10" s="173">
        <f t="shared" si="7"/>
        <v>0.77572563208501155</v>
      </c>
      <c r="AO10" s="170">
        <f t="shared" ref="AO10:AO73" si="39">ACOS((-0.309-SIN(PI()/180*$O10)*SIN(PI()/180*$O$2))/(COS(PI()/180*$O10)*COS(PI()/180*$O$2)))*180/PI()</f>
        <v>92.906382073589441</v>
      </c>
      <c r="AP10" s="170">
        <f t="shared" ref="AP10:AP73" si="40">$AO10/15</f>
        <v>6.1937588049059631</v>
      </c>
      <c r="AQ10" s="176">
        <f t="shared" ref="AQ10:AQ73" si="41">(12-$AP10)/24</f>
        <v>0.24192671646225153</v>
      </c>
      <c r="AR10" s="176">
        <f t="shared" ref="AR10:AR73" si="42">(12+$AP10)/24</f>
        <v>0.75807328353774839</v>
      </c>
      <c r="AS10" s="173">
        <f t="shared" si="8"/>
        <v>0.28437090636604484</v>
      </c>
      <c r="AT10" s="173">
        <f t="shared" si="9"/>
        <v>0.80051747344154167</v>
      </c>
      <c r="AU10" s="177">
        <f t="shared" ref="AU10:AU39" si="43">WEEKDAY(F10,1)</f>
        <v>7</v>
      </c>
      <c r="AV10" s="178" t="str">
        <f t="shared" ref="AV10:AV73" si="44">IF($AU10=1,"Dimanche",IF($AU10=2,"Lundi",IF($AU10=3,"Mardi",IF($AU10=4,"Mercredi",IF($AU10=5,"Jeudi",IF($AU10=6,"Vendredi","Samedi"))))))</f>
        <v>Samedi</v>
      </c>
      <c r="AW10" s="177" t="str">
        <f>IF($BD$9="OUI","U",IF(Paramètres!$E$10=Paramètres!$G$10,"-",IF(F10&lt;$BD$7,$BF$8,IF(AND(F10&gt;=$BD$7,F10&lt;$BD$8),$BF$7,IF(AND(F10&gt;=$BD$8,F10&lt;$BE$7),$BF$8,$BF$7)))))</f>
        <v>H</v>
      </c>
      <c r="AX10" s="179">
        <f>IF($BD$9="OUI",0,IF(AW10="H",Paramètres!$E$10,IF(AW10="E",Paramètres!$G$10,Paramètres!$E$10)))</f>
        <v>1</v>
      </c>
      <c r="AY10" s="168" t="str">
        <f t="shared" si="10"/>
        <v>+</v>
      </c>
      <c r="AZ10" s="298">
        <f t="shared" ref="AZ10:AZ73" si="45">ABS(T10-T9)</f>
        <v>6.2357209177715811E-4</v>
      </c>
      <c r="BB10" s="240" t="str">
        <f>IF($BD$9="OUI","U",IF(Paramètres!$D$10=Paramètres!$G$10,"",IF(F10&lt;$BD$7,$BF$8,IF(AND(F10&gt;=$BD$7,F10&lt;$BD$8),$BF$7,IF(AND(F10&gt;=$BD$8,F10&lt;$BE$7),$BF$8,$BF$7)))))</f>
        <v>H</v>
      </c>
    </row>
    <row r="11" spans="1:58" s="95" customFormat="1" ht="14">
      <c r="A11" s="219">
        <v>2002</v>
      </c>
      <c r="B11" s="222">
        <v>3</v>
      </c>
      <c r="C11" s="225">
        <v>3</v>
      </c>
      <c r="F11" s="297">
        <f t="shared" ref="F11:F74" si="46">F10+1</f>
        <v>44199</v>
      </c>
      <c r="G11" s="169">
        <f t="shared" si="12"/>
        <v>3</v>
      </c>
      <c r="H11" s="170">
        <f t="shared" si="13"/>
        <v>359.95679999999999</v>
      </c>
      <c r="I11" s="170">
        <f t="shared" si="14"/>
        <v>-1.4732811426656034E-3</v>
      </c>
      <c r="J11" s="170">
        <f t="shared" si="15"/>
        <v>282.95532671885729</v>
      </c>
      <c r="K11" s="170">
        <f t="shared" si="16"/>
        <v>1.1192282594607461</v>
      </c>
      <c r="L11" s="171">
        <f t="shared" si="17"/>
        <v>4.4710199132723218</v>
      </c>
      <c r="M11" s="172" t="str">
        <f t="shared" si="18"/>
        <v>+</v>
      </c>
      <c r="N11" s="173">
        <f t="shared" si="19"/>
        <v>0.18629249638634673</v>
      </c>
      <c r="O11" s="174">
        <f t="shared" si="20"/>
        <v>-22.809850166410502</v>
      </c>
      <c r="P11" s="175">
        <f t="shared" si="0"/>
        <v>0.54276536876693304</v>
      </c>
      <c r="Q11" s="174">
        <f t="shared" si="21"/>
        <v>22.008010944700612</v>
      </c>
      <c r="R11" s="170">
        <f t="shared" si="22"/>
        <v>66.367572202486713</v>
      </c>
      <c r="S11" s="170">
        <f t="shared" si="23"/>
        <v>4.4245048134991141</v>
      </c>
      <c r="T11" s="291">
        <f t="shared" si="1"/>
        <v>0.36870873445825952</v>
      </c>
      <c r="U11" s="170">
        <f t="shared" si="24"/>
        <v>7.5754951865008859</v>
      </c>
      <c r="V11" s="170">
        <f t="shared" si="25"/>
        <v>16.424504813499112</v>
      </c>
      <c r="W11" s="176">
        <f t="shared" si="26"/>
        <v>0.31564563277087027</v>
      </c>
      <c r="X11" s="176">
        <f t="shared" si="27"/>
        <v>0.68435436722912968</v>
      </c>
      <c r="Y11" s="173">
        <f t="shared" si="28"/>
        <v>0.35833333333333334</v>
      </c>
      <c r="Z11" s="173">
        <f t="shared" si="3"/>
        <v>0.7270833333333333</v>
      </c>
      <c r="AA11" s="174">
        <f t="shared" si="29"/>
        <v>57.630830956980439</v>
      </c>
      <c r="AB11" s="174">
        <f t="shared" si="30"/>
        <v>39.68820368459663</v>
      </c>
      <c r="AC11" s="170">
        <f t="shared" si="31"/>
        <v>74.832530633335452</v>
      </c>
      <c r="AD11" s="170">
        <f t="shared" si="32"/>
        <v>4.9888353755556967</v>
      </c>
      <c r="AE11" s="176">
        <f t="shared" si="33"/>
        <v>0.29213185935184599</v>
      </c>
      <c r="AF11" s="176">
        <f t="shared" si="34"/>
        <v>0.70786814064815395</v>
      </c>
      <c r="AG11" s="173">
        <f t="shared" si="4"/>
        <v>0.33489722811877892</v>
      </c>
      <c r="AH11" s="173">
        <f t="shared" si="5"/>
        <v>0.750633509415087</v>
      </c>
      <c r="AI11" s="170">
        <f t="shared" si="35"/>
        <v>84.081446732126878</v>
      </c>
      <c r="AJ11" s="170">
        <f t="shared" si="36"/>
        <v>5.6054297821417922</v>
      </c>
      <c r="AK11" s="176">
        <f t="shared" si="37"/>
        <v>0.26644042574409199</v>
      </c>
      <c r="AL11" s="176">
        <f t="shared" si="38"/>
        <v>0.7335595742559079</v>
      </c>
      <c r="AM11" s="173">
        <f t="shared" si="6"/>
        <v>0.30920579451102492</v>
      </c>
      <c r="AN11" s="173">
        <f t="shared" si="7"/>
        <v>0.77632494302284094</v>
      </c>
      <c r="AO11" s="170">
        <f t="shared" si="39"/>
        <v>92.99987527790698</v>
      </c>
      <c r="AP11" s="170">
        <f t="shared" si="40"/>
        <v>6.1999916851937984</v>
      </c>
      <c r="AQ11" s="176">
        <f t="shared" si="41"/>
        <v>0.24166701311692507</v>
      </c>
      <c r="AR11" s="176">
        <f t="shared" si="42"/>
        <v>0.75833298688307493</v>
      </c>
      <c r="AS11" s="173">
        <f t="shared" si="8"/>
        <v>0.284432381883858</v>
      </c>
      <c r="AT11" s="173">
        <f t="shared" si="9"/>
        <v>0.80109835565000787</v>
      </c>
      <c r="AU11" s="177">
        <f t="shared" si="43"/>
        <v>1</v>
      </c>
      <c r="AV11" s="178" t="str">
        <f t="shared" si="44"/>
        <v>Dimanche</v>
      </c>
      <c r="AW11" s="177" t="str">
        <f>IF($BD$9="OUI","U",IF(Paramètres!$E$10=Paramètres!$G$10,"-",IF(F11&lt;$BD$7,$BF$8,IF(AND(F11&gt;=$BD$7,F11&lt;$BD$8),$BF$7,IF(AND(F11&gt;=$BD$8,F11&lt;$BE$7),$BF$8,$BF$7)))))</f>
        <v>H</v>
      </c>
      <c r="AX11" s="179">
        <f>IF($BD$9="OUI",0,IF(AW11="H",Paramètres!$E$10,IF(AW11="E",Paramètres!$G$10,Paramètres!$E$10)))</f>
        <v>1</v>
      </c>
      <c r="AY11" s="168" t="str">
        <f t="shared" si="10"/>
        <v>+</v>
      </c>
      <c r="AZ11" s="298">
        <f t="shared" si="45"/>
        <v>6.7640692143922099E-4</v>
      </c>
      <c r="BB11" s="240" t="str">
        <f>IF($BD$9="OUI","U",IF(Paramètres!$D$10=Paramètres!$G$10,"",IF(F11&lt;$BD$7,$BF$8,IF(AND(F11&gt;=$BD$7,F11&lt;$BD$8),$BF$7,IF(AND(F11&gt;=$BD$8,F11&lt;$BE$7),$BF$8,$BF$7)))))</f>
        <v>H</v>
      </c>
      <c r="BC11"/>
      <c r="BD11"/>
    </row>
    <row r="12" spans="1:58" s="95" customFormat="1" ht="14">
      <c r="A12" s="219">
        <v>2003</v>
      </c>
      <c r="B12" s="222">
        <v>4</v>
      </c>
      <c r="C12" s="225">
        <v>4</v>
      </c>
      <c r="F12" s="297">
        <f t="shared" si="46"/>
        <v>44200</v>
      </c>
      <c r="G12" s="169">
        <f t="shared" si="12"/>
        <v>4</v>
      </c>
      <c r="H12" s="170">
        <f t="shared" si="13"/>
        <v>0.94240000000002055</v>
      </c>
      <c r="I12" s="170">
        <f t="shared" si="14"/>
        <v>3.2137820416675733E-2</v>
      </c>
      <c r="J12" s="170">
        <f t="shared" si="15"/>
        <v>283.97453782041669</v>
      </c>
      <c r="K12" s="170">
        <f t="shared" si="16"/>
        <v>1.1996674331129962</v>
      </c>
      <c r="L12" s="171">
        <f t="shared" si="17"/>
        <v>4.9272210141186878</v>
      </c>
      <c r="M12" s="172" t="str">
        <f t="shared" si="18"/>
        <v>+</v>
      </c>
      <c r="N12" s="173">
        <f t="shared" si="19"/>
        <v>0.20530087558827867</v>
      </c>
      <c r="O12" s="174">
        <f t="shared" si="20"/>
        <v>-22.707473307010076</v>
      </c>
      <c r="P12" s="175">
        <f t="shared" si="0"/>
        <v>0.5430821750869651</v>
      </c>
      <c r="Q12" s="174">
        <f t="shared" si="21"/>
        <v>22.110387804101038</v>
      </c>
      <c r="R12" s="170">
        <f t="shared" si="22"/>
        <v>66.498711436578986</v>
      </c>
      <c r="S12" s="170">
        <f t="shared" si="23"/>
        <v>4.4332474291052657</v>
      </c>
      <c r="T12" s="291">
        <f>IF(ISERROR(2*$S12),"-",(2*$S12)/24)</f>
        <v>0.36943728575877216</v>
      </c>
      <c r="U12" s="170">
        <f t="shared" si="24"/>
        <v>7.5667525708947343</v>
      </c>
      <c r="V12" s="170">
        <f t="shared" si="25"/>
        <v>16.433247429105265</v>
      </c>
      <c r="W12" s="176">
        <f t="shared" si="26"/>
        <v>0.31528135712061395</v>
      </c>
      <c r="X12" s="176">
        <f t="shared" si="27"/>
        <v>0.684718642879386</v>
      </c>
      <c r="Y12" s="173">
        <f t="shared" si="28"/>
        <v>0.35833333333333334</v>
      </c>
      <c r="Z12" s="173">
        <f t="shared" si="3"/>
        <v>0.72777777777777775</v>
      </c>
      <c r="AA12" s="174">
        <f t="shared" si="29"/>
        <v>57.789269375206821</v>
      </c>
      <c r="AB12" s="174">
        <f t="shared" si="30"/>
        <v>39.739909452089321</v>
      </c>
      <c r="AC12" s="170">
        <f t="shared" si="31"/>
        <v>74.950844306687245</v>
      </c>
      <c r="AD12" s="170">
        <f t="shared" si="32"/>
        <v>4.99672295377915</v>
      </c>
      <c r="AE12" s="176">
        <f t="shared" si="33"/>
        <v>0.29180321025920208</v>
      </c>
      <c r="AF12" s="176">
        <f t="shared" si="34"/>
        <v>0.70819678974079781</v>
      </c>
      <c r="AG12" s="173">
        <f t="shared" si="4"/>
        <v>0.33488538534616724</v>
      </c>
      <c r="AH12" s="173">
        <f t="shared" si="5"/>
        <v>0.75127896482776302</v>
      </c>
      <c r="AI12" s="170">
        <f t="shared" si="35"/>
        <v>84.189430119657246</v>
      </c>
      <c r="AJ12" s="170">
        <f t="shared" si="36"/>
        <v>5.6126286746438163</v>
      </c>
      <c r="AK12" s="176">
        <f t="shared" si="37"/>
        <v>0.26614047188984097</v>
      </c>
      <c r="AL12" s="176">
        <f t="shared" si="38"/>
        <v>0.73385952811015898</v>
      </c>
      <c r="AM12" s="173">
        <f t="shared" si="6"/>
        <v>0.30922264697680613</v>
      </c>
      <c r="AN12" s="173">
        <f t="shared" si="7"/>
        <v>0.77694170319712408</v>
      </c>
      <c r="AO12" s="170">
        <f t="shared" si="39"/>
        <v>93.100762680379134</v>
      </c>
      <c r="AP12" s="170">
        <f t="shared" si="40"/>
        <v>6.2067175120252758</v>
      </c>
      <c r="AQ12" s="176">
        <f t="shared" si="41"/>
        <v>0.24138677033228018</v>
      </c>
      <c r="AR12" s="176">
        <f t="shared" si="42"/>
        <v>0.75861322966771982</v>
      </c>
      <c r="AS12" s="173">
        <f t="shared" si="8"/>
        <v>0.28446894541924533</v>
      </c>
      <c r="AT12" s="173">
        <f t="shared" si="9"/>
        <v>0.80169540475468493</v>
      </c>
      <c r="AU12" s="177">
        <f t="shared" si="43"/>
        <v>2</v>
      </c>
      <c r="AV12" s="178" t="str">
        <f t="shared" si="44"/>
        <v>Lundi</v>
      </c>
      <c r="AW12" s="177" t="str">
        <f>IF($BD$9="OUI","U",IF(Paramètres!$E$10=Paramètres!$G$10,"-",IF(F12&lt;$BD$7,$BF$8,IF(AND(F12&gt;=$BD$7,F12&lt;$BD$8),$BF$7,IF(AND(F12&gt;=$BD$8,F12&lt;$BE$7),$BF$8,$BF$7)))))</f>
        <v>H</v>
      </c>
      <c r="AX12" s="179">
        <f>IF($BD$9="OUI",0,IF(AW12="H",Paramètres!$E$10,IF(AW12="E",Paramètres!$G$10,Paramètres!$E$10)))</f>
        <v>1</v>
      </c>
      <c r="AY12" s="168" t="str">
        <f t="shared" si="10"/>
        <v>+</v>
      </c>
      <c r="AZ12" s="298">
        <f t="shared" si="45"/>
        <v>7.285513005126365E-4</v>
      </c>
      <c r="BB12" s="240" t="str">
        <f>IF($BD$9="OUI","U",IF(Paramètres!$D$10=Paramètres!$G$10,"",IF(F12&lt;$BD$7,$BF$8,IF(AND(F12&gt;=$BD$7,F12&lt;$BD$8),$BF$7,IF(AND(F12&gt;=$BD$8,F12&lt;$BE$7),$BF$8,$BF$7)))))</f>
        <v>H</v>
      </c>
    </row>
    <row r="13" spans="1:58" s="95" customFormat="1" ht="14">
      <c r="A13" s="219">
        <v>2004</v>
      </c>
      <c r="B13" s="222">
        <v>5</v>
      </c>
      <c r="C13" s="225">
        <v>5</v>
      </c>
      <c r="F13" s="297">
        <f t="shared" si="46"/>
        <v>44201</v>
      </c>
      <c r="G13" s="169">
        <f t="shared" si="12"/>
        <v>5</v>
      </c>
      <c r="H13" s="170">
        <f t="shared" si="13"/>
        <v>1.9279999999999973</v>
      </c>
      <c r="I13" s="170">
        <f t="shared" si="14"/>
        <v>6.5738828512433969E-2</v>
      </c>
      <c r="J13" s="170">
        <f t="shared" si="15"/>
        <v>284.99373882851245</v>
      </c>
      <c r="K13" s="170">
        <f t="shared" si="16"/>
        <v>1.2784209765831331</v>
      </c>
      <c r="L13" s="171">
        <f t="shared" si="17"/>
        <v>5.3766392203822688</v>
      </c>
      <c r="M13" s="172" t="str">
        <f t="shared" si="18"/>
        <v>+</v>
      </c>
      <c r="N13" s="173">
        <f t="shared" si="19"/>
        <v>0.22402663418259453</v>
      </c>
      <c r="O13" s="174">
        <f t="shared" si="20"/>
        <v>-22.597593266065726</v>
      </c>
      <c r="P13" s="175">
        <f t="shared" si="0"/>
        <v>0.5433942710635371</v>
      </c>
      <c r="Q13" s="174">
        <f t="shared" si="21"/>
        <v>22.220267845045388</v>
      </c>
      <c r="R13" s="170">
        <f t="shared" si="22"/>
        <v>66.639104093381661</v>
      </c>
      <c r="S13" s="170">
        <f t="shared" si="23"/>
        <v>4.4426069395587771</v>
      </c>
      <c r="T13" s="291">
        <f t="shared" ref="T13:T76" si="47">IF(ISERROR(2*$S13),"-",(2*$S13)/24)</f>
        <v>0.37021724496323144</v>
      </c>
      <c r="U13" s="170">
        <f t="shared" si="24"/>
        <v>7.5573930604412229</v>
      </c>
      <c r="V13" s="170">
        <f t="shared" si="25"/>
        <v>16.442606939558779</v>
      </c>
      <c r="W13" s="176">
        <f t="shared" si="26"/>
        <v>0.31489137751838431</v>
      </c>
      <c r="X13" s="176">
        <f t="shared" si="27"/>
        <v>0.68510862248161575</v>
      </c>
      <c r="Y13" s="173">
        <f t="shared" si="28"/>
        <v>0.35833333333333334</v>
      </c>
      <c r="Z13" s="173">
        <f t="shared" si="3"/>
        <v>0.7284722222222223</v>
      </c>
      <c r="AA13" s="174">
        <f t="shared" si="29"/>
        <v>57.959144702909867</v>
      </c>
      <c r="AB13" s="174">
        <f t="shared" si="30"/>
        <v>39.795012222279013</v>
      </c>
      <c r="AC13" s="170">
        <f t="shared" si="31"/>
        <v>75.077593619224544</v>
      </c>
      <c r="AD13" s="170">
        <f t="shared" si="32"/>
        <v>5.0051729079483032</v>
      </c>
      <c r="AE13" s="176">
        <f t="shared" si="33"/>
        <v>0.29145112883548735</v>
      </c>
      <c r="AF13" s="176">
        <f t="shared" si="34"/>
        <v>0.70854887116451259</v>
      </c>
      <c r="AG13" s="173">
        <f t="shared" si="4"/>
        <v>0.33484539989902445</v>
      </c>
      <c r="AH13" s="173">
        <f t="shared" si="5"/>
        <v>0.7519431422280497</v>
      </c>
      <c r="AI13" s="170">
        <f t="shared" si="35"/>
        <v>84.305190489895764</v>
      </c>
      <c r="AJ13" s="170">
        <f t="shared" si="36"/>
        <v>5.6203460326597172</v>
      </c>
      <c r="AK13" s="176">
        <f t="shared" si="37"/>
        <v>0.26581891530584512</v>
      </c>
      <c r="AL13" s="176">
        <f t="shared" si="38"/>
        <v>0.73418108469415488</v>
      </c>
      <c r="AM13" s="173">
        <f t="shared" si="6"/>
        <v>0.30921318636938216</v>
      </c>
      <c r="AN13" s="173">
        <f t="shared" si="7"/>
        <v>0.77757535575769199</v>
      </c>
      <c r="AO13" s="170">
        <f t="shared" si="39"/>
        <v>93.208983881128887</v>
      </c>
      <c r="AP13" s="170">
        <f t="shared" si="40"/>
        <v>6.2139322587419255</v>
      </c>
      <c r="AQ13" s="176">
        <f t="shared" si="41"/>
        <v>0.24108615588575311</v>
      </c>
      <c r="AR13" s="176">
        <f t="shared" si="42"/>
        <v>0.758913844114247</v>
      </c>
      <c r="AS13" s="173">
        <f t="shared" si="8"/>
        <v>0.28448042694929015</v>
      </c>
      <c r="AT13" s="173">
        <f t="shared" si="9"/>
        <v>0.80230811517778411</v>
      </c>
      <c r="AU13" s="177">
        <f t="shared" si="43"/>
        <v>3</v>
      </c>
      <c r="AV13" s="178" t="str">
        <f t="shared" si="44"/>
        <v>Mardi</v>
      </c>
      <c r="AW13" s="177" t="str">
        <f>IF($BD$9="OUI","U",IF(Paramètres!$E$10=Paramètres!$G$10,"-",IF(F13&lt;$BD$7,$BF$8,IF(AND(F13&gt;=$BD$7,F13&lt;$BD$8),$BF$7,IF(AND(F13&gt;=$BD$8,F13&lt;$BE$7),$BF$8,$BF$7)))))</f>
        <v>H</v>
      </c>
      <c r="AX13" s="179">
        <f>IF($BD$9="OUI",0,IF(AW13="H",Paramètres!$E$10,IF(AW13="E",Paramètres!$G$10,Paramètres!$E$10)))</f>
        <v>1</v>
      </c>
      <c r="AY13" s="168" t="str">
        <f t="shared" si="10"/>
        <v>+</v>
      </c>
      <c r="AZ13" s="298">
        <f t="shared" si="45"/>
        <v>7.7995920445927958E-4</v>
      </c>
      <c r="BB13" s="240" t="str">
        <f>IF($BD$9="OUI","U",IF(Paramètres!$D$10=Paramètres!$G$10,"",IF(F13&lt;$BD$7,$BF$8,IF(AND(F13&gt;=$BD$7,F13&lt;$BD$8),$BF$7,IF(AND(F13&gt;=$BD$8,F13&lt;$BE$7),$BF$8,$BF$7)))))</f>
        <v>H</v>
      </c>
      <c r="BC13"/>
      <c r="BD13"/>
    </row>
    <row r="14" spans="1:58" s="95" customFormat="1" ht="14">
      <c r="A14" s="219">
        <v>2005</v>
      </c>
      <c r="B14" s="222">
        <v>6</v>
      </c>
      <c r="C14" s="225">
        <v>6</v>
      </c>
      <c r="F14" s="297">
        <f t="shared" si="46"/>
        <v>44202</v>
      </c>
      <c r="G14" s="169">
        <f t="shared" si="12"/>
        <v>6</v>
      </c>
      <c r="H14" s="170">
        <f t="shared" si="13"/>
        <v>2.913599999999974</v>
      </c>
      <c r="I14" s="170">
        <f t="shared" si="14"/>
        <v>9.9319190644591854E-2</v>
      </c>
      <c r="J14" s="170">
        <f t="shared" si="15"/>
        <v>286.01291919064454</v>
      </c>
      <c r="K14" s="170">
        <f t="shared" si="16"/>
        <v>1.3553808896016362</v>
      </c>
      <c r="L14" s="171">
        <f t="shared" si="17"/>
        <v>5.818800320984912</v>
      </c>
      <c r="M14" s="172" t="str">
        <f t="shared" si="18"/>
        <v>+</v>
      </c>
      <c r="N14" s="173">
        <f t="shared" si="19"/>
        <v>0.24245001337437133</v>
      </c>
      <c r="O14" s="174">
        <f t="shared" si="20"/>
        <v>-22.480263832653435</v>
      </c>
      <c r="P14" s="175">
        <f t="shared" si="0"/>
        <v>0.54370132738340005</v>
      </c>
      <c r="Q14" s="174">
        <f t="shared" si="21"/>
        <v>22.337597278457679</v>
      </c>
      <c r="R14" s="170">
        <f t="shared" si="22"/>
        <v>66.788609801462314</v>
      </c>
      <c r="S14" s="170">
        <f t="shared" si="23"/>
        <v>4.4525739867641541</v>
      </c>
      <c r="T14" s="291">
        <f t="shared" si="47"/>
        <v>0.37104783223034615</v>
      </c>
      <c r="U14" s="170">
        <f t="shared" si="24"/>
        <v>7.5474260132358459</v>
      </c>
      <c r="V14" s="170">
        <f t="shared" si="25"/>
        <v>16.452573986764154</v>
      </c>
      <c r="W14" s="176">
        <f t="shared" si="26"/>
        <v>0.3144760838848269</v>
      </c>
      <c r="X14" s="176">
        <f t="shared" si="27"/>
        <v>0.68552391611517305</v>
      </c>
      <c r="Y14" s="173">
        <f t="shared" si="28"/>
        <v>0.35833333333333334</v>
      </c>
      <c r="Z14" s="173">
        <f t="shared" si="3"/>
        <v>0.72916666666666663</v>
      </c>
      <c r="AA14" s="174">
        <f t="shared" si="29"/>
        <v>58.140338870446328</v>
      </c>
      <c r="AB14" s="174">
        <f t="shared" si="30"/>
        <v>39.853405041452604</v>
      </c>
      <c r="AC14" s="170">
        <f t="shared" si="31"/>
        <v>75.212669385399082</v>
      </c>
      <c r="AD14" s="170">
        <f t="shared" si="32"/>
        <v>5.0141779590266058</v>
      </c>
      <c r="AE14" s="176">
        <f t="shared" si="33"/>
        <v>0.29107591837389141</v>
      </c>
      <c r="AF14" s="176">
        <f t="shared" si="34"/>
        <v>0.70892408162610854</v>
      </c>
      <c r="AG14" s="173">
        <f t="shared" si="4"/>
        <v>0.33477724575729145</v>
      </c>
      <c r="AH14" s="173">
        <f t="shared" si="5"/>
        <v>0.75262540900950858</v>
      </c>
      <c r="AI14" s="170">
        <f t="shared" si="35"/>
        <v>84.42864407343734</v>
      </c>
      <c r="AJ14" s="170">
        <f t="shared" si="36"/>
        <v>5.6285762715624896</v>
      </c>
      <c r="AK14" s="176">
        <f t="shared" si="37"/>
        <v>0.26547598868489625</v>
      </c>
      <c r="AL14" s="176">
        <f t="shared" si="38"/>
        <v>0.73452401131510381</v>
      </c>
      <c r="AM14" s="173">
        <f t="shared" si="6"/>
        <v>0.30917731606829629</v>
      </c>
      <c r="AN14" s="173">
        <f t="shared" si="7"/>
        <v>0.77822533869850385</v>
      </c>
      <c r="AO14" s="170">
        <f t="shared" si="39"/>
        <v>93.324474655058211</v>
      </c>
      <c r="AP14" s="170">
        <f t="shared" si="40"/>
        <v>6.2216316436705474</v>
      </c>
      <c r="AQ14" s="176">
        <f t="shared" si="41"/>
        <v>0.24076534818039386</v>
      </c>
      <c r="AR14" s="176">
        <f t="shared" si="42"/>
        <v>0.75923465181960614</v>
      </c>
      <c r="AS14" s="173">
        <f t="shared" si="8"/>
        <v>0.28446667556379385</v>
      </c>
      <c r="AT14" s="173">
        <f t="shared" si="9"/>
        <v>0.8029359792030063</v>
      </c>
      <c r="AU14" s="177">
        <f t="shared" si="43"/>
        <v>4</v>
      </c>
      <c r="AV14" s="178" t="str">
        <f t="shared" si="44"/>
        <v>Mercredi</v>
      </c>
      <c r="AW14" s="177" t="str">
        <f>IF($BD$9="OUI","U",IF(Paramètres!$E$10=Paramètres!$G$10,"-",IF(F14&lt;$BD$7,$BF$8,IF(AND(F14&gt;=$BD$7,F14&lt;$BD$8),$BF$7,IF(AND(F14&gt;=$BD$8,F14&lt;$BE$7),$BF$8,$BF$7)))))</f>
        <v>H</v>
      </c>
      <c r="AX14" s="179">
        <f>IF($BD$9="OUI",0,IF(AW14="H",Paramètres!$E$10,IF(AW14="E",Paramètres!$G$10,Paramètres!$E$10)))</f>
        <v>1</v>
      </c>
      <c r="AY14" s="168" t="str">
        <f t="shared" si="10"/>
        <v>+</v>
      </c>
      <c r="AZ14" s="298">
        <f t="shared" si="45"/>
        <v>8.3058726711471298E-4</v>
      </c>
      <c r="BB14" s="240" t="str">
        <f>IF($BD$9="OUI","U",IF(Paramètres!$D$10=Paramètres!$G$10,"",IF(F14&lt;$BD$7,$BF$8,IF(AND(F14&gt;=$BD$7,F14&lt;$BD$8),$BF$7,IF(AND(F14&gt;=$BD$8,F14&lt;$BE$7),$BF$8,$BF$7)))))</f>
        <v>H</v>
      </c>
      <c r="BC14"/>
      <c r="BD14"/>
    </row>
    <row r="15" spans="1:58" s="95" customFormat="1" ht="14">
      <c r="A15" s="219">
        <v>2006</v>
      </c>
      <c r="B15" s="222">
        <v>7</v>
      </c>
      <c r="C15" s="225">
        <v>7</v>
      </c>
      <c r="F15" s="297">
        <f t="shared" si="46"/>
        <v>44203</v>
      </c>
      <c r="G15" s="169">
        <f t="shared" si="12"/>
        <v>7</v>
      </c>
      <c r="H15" s="170">
        <f t="shared" si="13"/>
        <v>3.8992000000000075</v>
      </c>
      <c r="I15" s="170">
        <f t="shared" si="14"/>
        <v>0.13286836183518513</v>
      </c>
      <c r="J15" s="170">
        <f t="shared" si="15"/>
        <v>287.03206836183517</v>
      </c>
      <c r="K15" s="170">
        <f t="shared" si="16"/>
        <v>1.430442408650427</v>
      </c>
      <c r="L15" s="171">
        <f t="shared" si="17"/>
        <v>6.2532430819424487</v>
      </c>
      <c r="M15" s="172" t="str">
        <f t="shared" si="18"/>
        <v>+</v>
      </c>
      <c r="N15" s="173">
        <f t="shared" si="19"/>
        <v>0.26055179508093534</v>
      </c>
      <c r="O15" s="174">
        <f t="shared" si="20"/>
        <v>-22.355542339780584</v>
      </c>
      <c r="P15" s="175">
        <f t="shared" si="0"/>
        <v>0.54400302374517617</v>
      </c>
      <c r="Q15" s="174">
        <f t="shared" si="21"/>
        <v>22.46231877133053</v>
      </c>
      <c r="R15" s="170">
        <f t="shared" si="22"/>
        <v>66.947080880324521</v>
      </c>
      <c r="S15" s="170">
        <f t="shared" si="23"/>
        <v>4.4631387253549679</v>
      </c>
      <c r="T15" s="291">
        <f t="shared" si="47"/>
        <v>0.37192822711291401</v>
      </c>
      <c r="U15" s="170">
        <f t="shared" si="24"/>
        <v>7.5368612746450321</v>
      </c>
      <c r="V15" s="170">
        <f t="shared" si="25"/>
        <v>16.463138725354966</v>
      </c>
      <c r="W15" s="176">
        <f t="shared" si="26"/>
        <v>0.31403588644354302</v>
      </c>
      <c r="X15" s="176">
        <f t="shared" si="27"/>
        <v>0.68596411355645692</v>
      </c>
      <c r="Y15" s="173">
        <f t="shared" si="28"/>
        <v>0.35833333333333334</v>
      </c>
      <c r="Z15" s="173">
        <f t="shared" si="3"/>
        <v>0.72986111111111107</v>
      </c>
      <c r="AA15" s="174">
        <f t="shared" si="29"/>
        <v>58.332727020290569</v>
      </c>
      <c r="AB15" s="174">
        <f t="shared" si="30"/>
        <v>39.914975582465715</v>
      </c>
      <c r="AC15" s="170">
        <f t="shared" si="31"/>
        <v>75.355956522315779</v>
      </c>
      <c r="AD15" s="170">
        <f t="shared" si="32"/>
        <v>5.0237304348210516</v>
      </c>
      <c r="AE15" s="176">
        <f t="shared" si="33"/>
        <v>0.29067789854912285</v>
      </c>
      <c r="AF15" s="176">
        <f t="shared" si="34"/>
        <v>0.70932210145087715</v>
      </c>
      <c r="AG15" s="173">
        <f t="shared" si="4"/>
        <v>0.33468092229429897</v>
      </c>
      <c r="AH15" s="173">
        <f t="shared" si="5"/>
        <v>0.75332512519605321</v>
      </c>
      <c r="AI15" s="170">
        <f t="shared" si="35"/>
        <v>84.559702451945455</v>
      </c>
      <c r="AJ15" s="170">
        <f t="shared" si="36"/>
        <v>5.6373134967963638</v>
      </c>
      <c r="AK15" s="176">
        <f t="shared" si="37"/>
        <v>0.26511193763348484</v>
      </c>
      <c r="AL15" s="176">
        <f t="shared" si="38"/>
        <v>0.73488806236651516</v>
      </c>
      <c r="AM15" s="173">
        <f t="shared" si="6"/>
        <v>0.3091149613786609</v>
      </c>
      <c r="AN15" s="173">
        <f t="shared" si="7"/>
        <v>0.77889108611169122</v>
      </c>
      <c r="AO15" s="170">
        <f t="shared" si="39"/>
        <v>93.447167149874218</v>
      </c>
      <c r="AP15" s="170">
        <f t="shared" si="40"/>
        <v>6.2298111433249481</v>
      </c>
      <c r="AQ15" s="176">
        <f t="shared" si="41"/>
        <v>0.24042453569479383</v>
      </c>
      <c r="AR15" s="176">
        <f t="shared" si="42"/>
        <v>0.75957546430520617</v>
      </c>
      <c r="AS15" s="173">
        <f t="shared" si="8"/>
        <v>0.28442755943996989</v>
      </c>
      <c r="AT15" s="173">
        <f t="shared" si="9"/>
        <v>0.80357848805038223</v>
      </c>
      <c r="AU15" s="177">
        <f t="shared" si="43"/>
        <v>5</v>
      </c>
      <c r="AV15" s="178" t="str">
        <f t="shared" si="44"/>
        <v>Jeudi</v>
      </c>
      <c r="AW15" s="177" t="str">
        <f>IF($BD$9="OUI","U",IF(Paramètres!$E$10=Paramètres!$G$10,"-",IF(F15&lt;$BD$7,$BF$8,IF(AND(F15&gt;=$BD$7,F15&lt;$BD$8),$BF$7,IF(AND(F15&gt;=$BD$8,F15&lt;$BE$7),$BF$8,$BF$7)))))</f>
        <v>H</v>
      </c>
      <c r="AX15" s="179">
        <f>IF($BD$9="OUI",0,IF(AW15="H",Paramètres!$E$10,IF(AW15="E",Paramètres!$G$10,Paramètres!$E$10)))</f>
        <v>1</v>
      </c>
      <c r="AY15" s="168" t="str">
        <f t="shared" si="10"/>
        <v>+</v>
      </c>
      <c r="AZ15" s="298">
        <f t="shared" si="45"/>
        <v>8.8039488256785869E-4</v>
      </c>
      <c r="BB15" s="240" t="str">
        <f>IF($BD$9="OUI","U",IF(Paramètres!$D$10=Paramètres!$G$10,"",IF(F15&lt;$BD$7,$BF$8,IF(AND(F15&gt;=$BD$7,F15&lt;$BD$8),$BF$7,IF(AND(F15&gt;=$BD$8,F15&lt;$BE$7),$BF$8,$BF$7)))))</f>
        <v>H</v>
      </c>
      <c r="BC15"/>
      <c r="BD15"/>
    </row>
    <row r="16" spans="1:58" s="95" customFormat="1" ht="14">
      <c r="A16" s="219">
        <v>2007</v>
      </c>
      <c r="B16" s="222">
        <v>8</v>
      </c>
      <c r="C16" s="225">
        <v>8</v>
      </c>
      <c r="F16" s="297">
        <f t="shared" si="46"/>
        <v>44204</v>
      </c>
      <c r="G16" s="169">
        <f t="shared" si="12"/>
        <v>8</v>
      </c>
      <c r="H16" s="170">
        <f t="shared" si="13"/>
        <v>4.8847999999999843</v>
      </c>
      <c r="I16" s="170">
        <f t="shared" si="14"/>
        <v>0.16637580846877362</v>
      </c>
      <c r="J16" s="170">
        <f t="shared" si="15"/>
        <v>288.05117580846877</v>
      </c>
      <c r="K16" s="170">
        <f t="shared" si="16"/>
        <v>1.5035041828308475</v>
      </c>
      <c r="L16" s="171">
        <f t="shared" si="17"/>
        <v>6.6795199651984847</v>
      </c>
      <c r="M16" s="172" t="str">
        <f t="shared" si="18"/>
        <v>+</v>
      </c>
      <c r="N16" s="173">
        <f t="shared" si="19"/>
        <v>0.27831333188327018</v>
      </c>
      <c r="O16" s="174">
        <f t="shared" si="20"/>
        <v>-22.223489574370788</v>
      </c>
      <c r="P16" s="175">
        <f t="shared" si="0"/>
        <v>0.54429904935854834</v>
      </c>
      <c r="Q16" s="174">
        <f t="shared" si="21"/>
        <v>22.594371536740326</v>
      </c>
      <c r="R16" s="170">
        <f t="shared" si="22"/>
        <v>67.114362852171979</v>
      </c>
      <c r="S16" s="170">
        <f t="shared" si="23"/>
        <v>4.4742908568114652</v>
      </c>
      <c r="T16" s="291">
        <f t="shared" si="47"/>
        <v>0.37285757140095543</v>
      </c>
      <c r="U16" s="170">
        <f t="shared" si="24"/>
        <v>7.5257091431885348</v>
      </c>
      <c r="V16" s="170">
        <f t="shared" si="25"/>
        <v>16.474290856811464</v>
      </c>
      <c r="W16" s="176">
        <f t="shared" si="26"/>
        <v>0.31357121429952228</v>
      </c>
      <c r="X16" s="176">
        <f t="shared" si="27"/>
        <v>0.68642878570047772</v>
      </c>
      <c r="Y16" s="173">
        <f t="shared" si="28"/>
        <v>0.3576388888888889</v>
      </c>
      <c r="Z16" s="173">
        <f t="shared" si="3"/>
        <v>0.73055555555555562</v>
      </c>
      <c r="AA16" s="174">
        <f t="shared" si="29"/>
        <v>58.536177845862582</v>
      </c>
      <c r="AB16" s="174">
        <f t="shared" si="30"/>
        <v>39.979606549427551</v>
      </c>
      <c r="AC16" s="170">
        <f t="shared" si="31"/>
        <v>75.507334421670791</v>
      </c>
      <c r="AD16" s="170">
        <f t="shared" si="32"/>
        <v>5.0338222947780524</v>
      </c>
      <c r="AE16" s="176">
        <f t="shared" si="33"/>
        <v>0.2902574043842478</v>
      </c>
      <c r="AF16" s="176">
        <f t="shared" si="34"/>
        <v>0.70974259561575215</v>
      </c>
      <c r="AG16" s="173">
        <f t="shared" si="4"/>
        <v>0.33455645374279613</v>
      </c>
      <c r="AH16" s="173">
        <f t="shared" si="5"/>
        <v>0.75404164497430048</v>
      </c>
      <c r="AI16" s="170">
        <f t="shared" si="35"/>
        <v>84.6982728305112</v>
      </c>
      <c r="AJ16" s="170">
        <f t="shared" si="36"/>
        <v>5.6465515220340796</v>
      </c>
      <c r="AK16" s="176">
        <f t="shared" si="37"/>
        <v>0.26472701991524666</v>
      </c>
      <c r="AL16" s="176">
        <f t="shared" si="38"/>
        <v>0.73527298008475339</v>
      </c>
      <c r="AM16" s="173">
        <f t="shared" si="6"/>
        <v>0.309026069273795</v>
      </c>
      <c r="AN16" s="173">
        <f t="shared" si="7"/>
        <v>0.77957202944330162</v>
      </c>
      <c r="AO16" s="170">
        <f t="shared" si="39"/>
        <v>93.576990091963197</v>
      </c>
      <c r="AP16" s="170">
        <f t="shared" si="40"/>
        <v>6.2384660061308796</v>
      </c>
      <c r="AQ16" s="176">
        <f t="shared" si="41"/>
        <v>0.24006391641121336</v>
      </c>
      <c r="AR16" s="176">
        <f t="shared" si="42"/>
        <v>0.75993608358878662</v>
      </c>
      <c r="AS16" s="173">
        <f t="shared" si="8"/>
        <v>0.28436296576976167</v>
      </c>
      <c r="AT16" s="173">
        <f t="shared" si="9"/>
        <v>0.80423513294733484</v>
      </c>
      <c r="AU16" s="177">
        <f t="shared" si="43"/>
        <v>6</v>
      </c>
      <c r="AV16" s="178" t="str">
        <f t="shared" si="44"/>
        <v>Vendredi</v>
      </c>
      <c r="AW16" s="177" t="str">
        <f>IF($BD$9="OUI","U",IF(Paramètres!$E$10=Paramètres!$G$10,"-",IF(F16&lt;$BD$7,$BF$8,IF(AND(F16&gt;=$BD$7,F16&lt;$BD$8),$BF$7,IF(AND(F16&gt;=$BD$8,F16&lt;$BE$7),$BF$8,$BF$7)))))</f>
        <v>H</v>
      </c>
      <c r="AX16" s="179">
        <f>IF($BD$9="OUI",0,IF(AW16="H",Paramètres!$E$10,IF(AW16="E",Paramètres!$G$10,Paramètres!$E$10)))</f>
        <v>1</v>
      </c>
      <c r="AY16" s="168" t="str">
        <f t="shared" si="10"/>
        <v>+</v>
      </c>
      <c r="AZ16" s="298">
        <f t="shared" si="45"/>
        <v>9.2934428804142266E-4</v>
      </c>
      <c r="BB16" s="240" t="str">
        <f>IF($BD$9="OUI","U",IF(Paramètres!$D$10=Paramètres!$G$10,"",IF(F16&lt;$BD$7,$BF$8,IF(AND(F16&gt;=$BD$7,F16&lt;$BD$8),$BF$7,IF(AND(F16&gt;=$BD$8,F16&lt;$BE$7),$BF$8,$BF$7)))))</f>
        <v>H</v>
      </c>
      <c r="BC16" s="236"/>
      <c r="BD16" s="236"/>
    </row>
    <row r="17" spans="1:56" s="95" customFormat="1" ht="14">
      <c r="A17" s="219">
        <v>2008</v>
      </c>
      <c r="B17" s="222">
        <v>9</v>
      </c>
      <c r="C17" s="225">
        <v>9</v>
      </c>
      <c r="F17" s="297">
        <f t="shared" si="46"/>
        <v>44205</v>
      </c>
      <c r="G17" s="169">
        <f t="shared" si="12"/>
        <v>9</v>
      </c>
      <c r="H17" s="170">
        <f t="shared" si="13"/>
        <v>5.8704000000000178</v>
      </c>
      <c r="I17" s="170">
        <f t="shared" si="14"/>
        <v>0.19983101212704391</v>
      </c>
      <c r="J17" s="170">
        <f t="shared" si="15"/>
        <v>289.07023101212707</v>
      </c>
      <c r="K17" s="170">
        <f t="shared" si="16"/>
        <v>1.5744684400832767</v>
      </c>
      <c r="L17" s="171">
        <f t="shared" si="17"/>
        <v>7.0971978088412824</v>
      </c>
      <c r="M17" s="172" t="str">
        <f t="shared" si="18"/>
        <v>+</v>
      </c>
      <c r="N17" s="173">
        <f t="shared" si="19"/>
        <v>0.29571657536838675</v>
      </c>
      <c r="O17" s="174">
        <f t="shared" si="20"/>
        <v>-22.084169683093148</v>
      </c>
      <c r="P17" s="175">
        <f t="shared" si="0"/>
        <v>0.54458910341663358</v>
      </c>
      <c r="Q17" s="174">
        <f t="shared" si="21"/>
        <v>22.733691428017966</v>
      </c>
      <c r="R17" s="170">
        <f t="shared" si="22"/>
        <v>67.290294965182369</v>
      </c>
      <c r="S17" s="170">
        <f t="shared" si="23"/>
        <v>4.4860196643454913</v>
      </c>
      <c r="T17" s="291">
        <f t="shared" si="47"/>
        <v>0.37383497202879096</v>
      </c>
      <c r="U17" s="170">
        <f t="shared" si="24"/>
        <v>7.5139803356545087</v>
      </c>
      <c r="V17" s="170">
        <f t="shared" si="25"/>
        <v>16.486019664345491</v>
      </c>
      <c r="W17" s="176">
        <f t="shared" si="26"/>
        <v>0.31308251398560455</v>
      </c>
      <c r="X17" s="176">
        <f t="shared" si="27"/>
        <v>0.68691748601439551</v>
      </c>
      <c r="Y17" s="173">
        <f t="shared" si="28"/>
        <v>0.3576388888888889</v>
      </c>
      <c r="Z17" s="173">
        <f t="shared" si="3"/>
        <v>0.73125000000000007</v>
      </c>
      <c r="AA17" s="174">
        <f t="shared" si="29"/>
        <v>58.750553939374882</v>
      </c>
      <c r="AB17" s="174">
        <f t="shared" si="30"/>
        <v>40.047176090901665</v>
      </c>
      <c r="AC17" s="170">
        <f t="shared" si="31"/>
        <v>75.666677331716983</v>
      </c>
      <c r="AD17" s="170">
        <f t="shared" si="32"/>
        <v>5.0444451554477991</v>
      </c>
      <c r="AE17" s="176">
        <f t="shared" si="33"/>
        <v>0.28981478518967502</v>
      </c>
      <c r="AF17" s="176">
        <f t="shared" si="34"/>
        <v>0.71018521481032504</v>
      </c>
      <c r="AG17" s="173">
        <f t="shared" si="4"/>
        <v>0.33440388860630871</v>
      </c>
      <c r="AH17" s="173">
        <f t="shared" si="5"/>
        <v>0.75477431822695873</v>
      </c>
      <c r="AI17" s="170">
        <f t="shared" si="35"/>
        <v>84.844258318240747</v>
      </c>
      <c r="AJ17" s="170">
        <f t="shared" si="36"/>
        <v>5.6562838878827169</v>
      </c>
      <c r="AK17" s="176">
        <f t="shared" si="37"/>
        <v>0.26432150467155346</v>
      </c>
      <c r="AL17" s="176">
        <f t="shared" si="38"/>
        <v>0.73567849532844642</v>
      </c>
      <c r="AM17" s="173">
        <f t="shared" si="6"/>
        <v>0.3089106080881871</v>
      </c>
      <c r="AN17" s="173">
        <f t="shared" si="7"/>
        <v>0.78026759874508012</v>
      </c>
      <c r="AO17" s="170">
        <f t="shared" si="39"/>
        <v>93.71386899896649</v>
      </c>
      <c r="AP17" s="170">
        <f t="shared" si="40"/>
        <v>6.247591266597766</v>
      </c>
      <c r="AQ17" s="176">
        <f t="shared" si="41"/>
        <v>0.23968369722509308</v>
      </c>
      <c r="AR17" s="176">
        <f t="shared" si="42"/>
        <v>0.76031630277490692</v>
      </c>
      <c r="AS17" s="173">
        <f t="shared" si="8"/>
        <v>0.28427280064172672</v>
      </c>
      <c r="AT17" s="173">
        <f t="shared" si="9"/>
        <v>0.80490540619154061</v>
      </c>
      <c r="AU17" s="177">
        <f t="shared" si="43"/>
        <v>7</v>
      </c>
      <c r="AV17" s="178" t="str">
        <f t="shared" si="44"/>
        <v>Samedi</v>
      </c>
      <c r="AW17" s="177" t="str">
        <f>IF($BD$9="OUI","U",IF(Paramètres!$E$10=Paramètres!$G$10,"-",IF(F17&lt;$BD$7,$BF$8,IF(AND(F17&gt;=$BD$7,F17&lt;$BD$8),$BF$7,IF(AND(F17&gt;=$BD$8,F17&lt;$BE$7),$BF$8,$BF$7)))))</f>
        <v>H</v>
      </c>
      <c r="AX17" s="179">
        <f>IF($BD$9="OUI",0,IF(AW17="H",Paramètres!$E$10,IF(AW17="E",Paramètres!$G$10,Paramètres!$E$10)))</f>
        <v>1</v>
      </c>
      <c r="AY17" s="168" t="str">
        <f t="shared" si="10"/>
        <v>+</v>
      </c>
      <c r="AZ17" s="298">
        <f t="shared" si="45"/>
        <v>9.7740062783552295E-4</v>
      </c>
      <c r="BB17" s="240" t="str">
        <f>IF($BD$9="OUI","U",IF(Paramètres!$D$10=Paramètres!$G$10,"",IF(F17&lt;$BD$7,$BF$8,IF(AND(F17&gt;=$BD$7,F17&lt;$BD$8),$BF$7,IF(AND(F17&gt;=$BD$8,F17&lt;$BE$7),$BF$8,$BF$7)))))</f>
        <v>H</v>
      </c>
      <c r="BC17" s="236"/>
      <c r="BD17" s="236"/>
    </row>
    <row r="18" spans="1:56" s="95" customFormat="1" ht="14">
      <c r="A18" s="219">
        <v>2009</v>
      </c>
      <c r="B18" s="222">
        <v>10</v>
      </c>
      <c r="C18" s="225">
        <v>10</v>
      </c>
      <c r="F18" s="297">
        <f t="shared" si="46"/>
        <v>44206</v>
      </c>
      <c r="G18" s="169">
        <f t="shared" si="12"/>
        <v>10</v>
      </c>
      <c r="H18" s="170">
        <f t="shared" si="13"/>
        <v>6.8559999999999945</v>
      </c>
      <c r="I18" s="170">
        <f t="shared" si="14"/>
        <v>0.23322347341551228</v>
      </c>
      <c r="J18" s="170">
        <f t="shared" si="15"/>
        <v>290.08922347341553</v>
      </c>
      <c r="K18" s="170">
        <f t="shared" si="16"/>
        <v>1.643241143354407</v>
      </c>
      <c r="L18" s="171">
        <f t="shared" si="17"/>
        <v>7.5058584670796771</v>
      </c>
      <c r="M18" s="172" t="str">
        <f t="shared" si="18"/>
        <v>+</v>
      </c>
      <c r="N18" s="173">
        <f t="shared" si="19"/>
        <v>0.31274410279498654</v>
      </c>
      <c r="O18" s="174">
        <f t="shared" si="20"/>
        <v>-21.937650074411497</v>
      </c>
      <c r="P18" s="175">
        <f t="shared" si="0"/>
        <v>0.5448728955404103</v>
      </c>
      <c r="Q18" s="174">
        <f t="shared" si="21"/>
        <v>22.880211036699617</v>
      </c>
      <c r="R18" s="170">
        <f t="shared" si="22"/>
        <v>67.474710724923568</v>
      </c>
      <c r="S18" s="170">
        <f t="shared" si="23"/>
        <v>4.498314048328238</v>
      </c>
      <c r="T18" s="291">
        <f t="shared" si="47"/>
        <v>0.37485950402735319</v>
      </c>
      <c r="U18" s="170">
        <f t="shared" si="24"/>
        <v>7.501685951671762</v>
      </c>
      <c r="V18" s="170">
        <f t="shared" si="25"/>
        <v>16.49831404832824</v>
      </c>
      <c r="W18" s="176">
        <f t="shared" si="26"/>
        <v>0.31257024798632344</v>
      </c>
      <c r="X18" s="176">
        <f t="shared" si="27"/>
        <v>0.68742975201367662</v>
      </c>
      <c r="Y18" s="173">
        <f t="shared" si="28"/>
        <v>0.3576388888888889</v>
      </c>
      <c r="Z18" s="173">
        <f t="shared" si="3"/>
        <v>0.73263888888888884</v>
      </c>
      <c r="AA18" s="174">
        <f t="shared" si="29"/>
        <v>58.975712146617568</v>
      </c>
      <c r="AB18" s="174">
        <f t="shared" si="30"/>
        <v>40.117558218913942</v>
      </c>
      <c r="AC18" s="170">
        <f t="shared" si="31"/>
        <v>75.833854746957272</v>
      </c>
      <c r="AD18" s="170">
        <f t="shared" si="32"/>
        <v>5.0555903164638183</v>
      </c>
      <c r="AE18" s="176">
        <f t="shared" si="33"/>
        <v>0.28935040348067426</v>
      </c>
      <c r="AF18" s="176">
        <f t="shared" si="34"/>
        <v>0.71064959651932569</v>
      </c>
      <c r="AG18" s="173">
        <f t="shared" si="4"/>
        <v>0.3342232990210845</v>
      </c>
      <c r="AH18" s="173">
        <f t="shared" si="5"/>
        <v>0.75552249205973609</v>
      </c>
      <c r="AI18" s="170">
        <f t="shared" si="35"/>
        <v>84.997558215473859</v>
      </c>
      <c r="AJ18" s="170">
        <f t="shared" si="36"/>
        <v>5.6665038810315904</v>
      </c>
      <c r="AK18" s="176">
        <f t="shared" si="37"/>
        <v>0.26389567162368371</v>
      </c>
      <c r="AL18" s="176">
        <f t="shared" si="38"/>
        <v>0.73610432837631634</v>
      </c>
      <c r="AM18" s="173">
        <f t="shared" si="6"/>
        <v>0.30876856716409401</v>
      </c>
      <c r="AN18" s="173">
        <f t="shared" si="7"/>
        <v>0.78097722391672664</v>
      </c>
      <c r="AO18" s="170">
        <f t="shared" si="39"/>
        <v>93.857726397903036</v>
      </c>
      <c r="AP18" s="170">
        <f t="shared" si="40"/>
        <v>6.2571817598602024</v>
      </c>
      <c r="AQ18" s="176">
        <f t="shared" si="41"/>
        <v>0.23928409333915823</v>
      </c>
      <c r="AR18" s="176">
        <f t="shared" si="42"/>
        <v>0.76071590666084177</v>
      </c>
      <c r="AS18" s="173">
        <f t="shared" si="8"/>
        <v>0.28415698887956847</v>
      </c>
      <c r="AT18" s="173">
        <f t="shared" si="9"/>
        <v>0.80558880220125217</v>
      </c>
      <c r="AU18" s="177">
        <f t="shared" si="43"/>
        <v>1</v>
      </c>
      <c r="AV18" s="178" t="str">
        <f t="shared" si="44"/>
        <v>Dimanche</v>
      </c>
      <c r="AW18" s="177" t="str">
        <f>IF($BD$9="OUI","U",IF(Paramètres!$E$10=Paramètres!$G$10,"-",IF(F18&lt;$BD$7,$BF$8,IF(AND(F18&gt;=$BD$7,F18&lt;$BD$8),$BF$7,IF(AND(F18&gt;=$BD$8,F18&lt;$BE$7),$BF$8,$BF$7)))))</f>
        <v>H</v>
      </c>
      <c r="AX18" s="179">
        <f>IF($BD$9="OUI",0,IF(AW18="H",Paramètres!$E$10,IF(AW18="E",Paramètres!$G$10,Paramètres!$E$10)))</f>
        <v>1</v>
      </c>
      <c r="AY18" s="168" t="str">
        <f t="shared" si="10"/>
        <v>+</v>
      </c>
      <c r="AZ18" s="298">
        <f t="shared" si="45"/>
        <v>1.0245319985622281E-3</v>
      </c>
      <c r="BB18" s="240" t="str">
        <f>IF($BD$9="OUI","U",IF(Paramètres!$D$10=Paramètres!$G$10,"",IF(F18&lt;$BD$7,$BF$8,IF(AND(F18&gt;=$BD$7,F18&lt;$BD$8),$BF$7,IF(AND(F18&gt;=$BD$8,F18&lt;$BE$7),$BF$8,$BF$7)))))</f>
        <v>H</v>
      </c>
      <c r="BC18" s="236"/>
      <c r="BD18" s="236"/>
    </row>
    <row r="19" spans="1:56" s="95" customFormat="1" ht="14">
      <c r="A19" s="219">
        <v>2010</v>
      </c>
      <c r="B19" s="222">
        <v>11</v>
      </c>
      <c r="C19" s="225">
        <v>11</v>
      </c>
      <c r="F19" s="297">
        <f t="shared" si="46"/>
        <v>44207</v>
      </c>
      <c r="G19" s="169">
        <f t="shared" si="12"/>
        <v>11</v>
      </c>
      <c r="H19" s="170">
        <f t="shared" si="13"/>
        <v>7.8415999999999713</v>
      </c>
      <c r="I19" s="170">
        <f t="shared" si="14"/>
        <v>0.26654271578040784</v>
      </c>
      <c r="J19" s="170">
        <f t="shared" si="15"/>
        <v>291.10814271578045</v>
      </c>
      <c r="K19" s="170">
        <f t="shared" si="16"/>
        <v>1.7097321363509546</v>
      </c>
      <c r="L19" s="171">
        <f t="shared" si="17"/>
        <v>7.9050994085254498</v>
      </c>
      <c r="M19" s="172" t="str">
        <f t="shared" si="18"/>
        <v>+</v>
      </c>
      <c r="N19" s="173">
        <f t="shared" si="19"/>
        <v>0.32937914202189372</v>
      </c>
      <c r="O19" s="174">
        <f t="shared" si="20"/>
        <v>-21.78400131723561</v>
      </c>
      <c r="P19" s="175">
        <f t="shared" si="0"/>
        <v>0.54515014619419211</v>
      </c>
      <c r="Q19" s="174">
        <f t="shared" si="21"/>
        <v>23.033859793875504</v>
      </c>
      <c r="R19" s="170">
        <f t="shared" si="22"/>
        <v>67.667438430622767</v>
      </c>
      <c r="S19" s="170">
        <f t="shared" si="23"/>
        <v>4.5111625620415179</v>
      </c>
      <c r="T19" s="291">
        <f t="shared" si="47"/>
        <v>0.37593021350345984</v>
      </c>
      <c r="U19" s="170">
        <f t="shared" si="24"/>
        <v>7.4888374379584821</v>
      </c>
      <c r="V19" s="170">
        <f t="shared" si="25"/>
        <v>16.51116256204152</v>
      </c>
      <c r="W19" s="176">
        <f t="shared" si="26"/>
        <v>0.31203489324827011</v>
      </c>
      <c r="X19" s="176">
        <f t="shared" si="27"/>
        <v>0.68796510675172995</v>
      </c>
      <c r="Y19" s="173">
        <f t="shared" si="28"/>
        <v>0.35694444444444445</v>
      </c>
      <c r="Z19" s="173">
        <f t="shared" si="3"/>
        <v>0.73333333333333339</v>
      </c>
      <c r="AA19" s="174">
        <f t="shared" si="29"/>
        <v>59.211503926643154</v>
      </c>
      <c r="AB19" s="174">
        <f t="shared" si="30"/>
        <v>40.190623231127965</v>
      </c>
      <c r="AC19" s="170">
        <f t="shared" si="31"/>
        <v>76.008731803297479</v>
      </c>
      <c r="AD19" s="170">
        <f t="shared" si="32"/>
        <v>5.0672487868864984</v>
      </c>
      <c r="AE19" s="176">
        <f t="shared" si="33"/>
        <v>0.28886463387972922</v>
      </c>
      <c r="AF19" s="176">
        <f t="shared" si="34"/>
        <v>0.71113536612027073</v>
      </c>
      <c r="AG19" s="173">
        <f t="shared" si="4"/>
        <v>0.33401478007392127</v>
      </c>
      <c r="AH19" s="173">
        <f t="shared" si="5"/>
        <v>0.75628551231446284</v>
      </c>
      <c r="AI19" s="170">
        <f t="shared" si="35"/>
        <v>85.158068306047369</v>
      </c>
      <c r="AJ19" s="170">
        <f t="shared" si="36"/>
        <v>5.677204553736491</v>
      </c>
      <c r="AK19" s="176">
        <f t="shared" si="37"/>
        <v>0.26344981026097952</v>
      </c>
      <c r="AL19" s="176">
        <f t="shared" si="38"/>
        <v>0.73655018973902042</v>
      </c>
      <c r="AM19" s="173">
        <f t="shared" si="6"/>
        <v>0.30859995645517158</v>
      </c>
      <c r="AN19" s="173">
        <f t="shared" si="7"/>
        <v>0.78170033593321253</v>
      </c>
      <c r="AO19" s="170">
        <f t="shared" si="39"/>
        <v>94.008482047686485</v>
      </c>
      <c r="AP19" s="170">
        <f t="shared" si="40"/>
        <v>6.2672321365124324</v>
      </c>
      <c r="AQ19" s="176">
        <f t="shared" si="41"/>
        <v>0.23886532764531532</v>
      </c>
      <c r="AR19" s="176">
        <f t="shared" si="42"/>
        <v>0.76113467235468468</v>
      </c>
      <c r="AS19" s="173">
        <f t="shared" si="8"/>
        <v>0.28401547383950737</v>
      </c>
      <c r="AT19" s="173">
        <f t="shared" si="9"/>
        <v>0.80628481854887679</v>
      </c>
      <c r="AU19" s="177">
        <f t="shared" si="43"/>
        <v>2</v>
      </c>
      <c r="AV19" s="178" t="str">
        <f t="shared" si="44"/>
        <v>Lundi</v>
      </c>
      <c r="AW19" s="177" t="str">
        <f>IF($BD$9="OUI","U",IF(Paramètres!$E$10=Paramètres!$G$10,"-",IF(F19&lt;$BD$7,$BF$8,IF(AND(F19&gt;=$BD$7,F19&lt;$BD$8),$BF$7,IF(AND(F19&gt;=$BD$8,F19&lt;$BE$7),$BF$8,$BF$7)))))</f>
        <v>H</v>
      </c>
      <c r="AX19" s="179">
        <f>IF($BD$9="OUI",0,IF(AW19="H",Paramètres!$E$10,IF(AW19="E",Paramètres!$G$10,Paramètres!$E$10)))</f>
        <v>1</v>
      </c>
      <c r="AY19" s="168" t="str">
        <f t="shared" si="10"/>
        <v>+</v>
      </c>
      <c r="AZ19" s="298">
        <f t="shared" si="45"/>
        <v>1.0707094761066571E-3</v>
      </c>
      <c r="BB19" s="240" t="str">
        <f>IF($BD$9="OUI","U",IF(Paramètres!$D$10=Paramètres!$G$10,"",IF(F19&lt;$BD$7,$BF$8,IF(AND(F19&gt;=$BD$7,F19&lt;$BD$8),$BF$7,IF(AND(F19&gt;=$BD$8,F19&lt;$BE$7),$BF$8,$BF$7)))))</f>
        <v>H</v>
      </c>
      <c r="BC19" s="236"/>
      <c r="BD19" s="236"/>
    </row>
    <row r="20" spans="1:56" s="95" customFormat="1" ht="14">
      <c r="A20" s="219">
        <v>2011</v>
      </c>
      <c r="B20" s="223">
        <v>12</v>
      </c>
      <c r="C20" s="225">
        <v>12</v>
      </c>
      <c r="F20" s="297">
        <f t="shared" si="46"/>
        <v>44208</v>
      </c>
      <c r="G20" s="169">
        <f t="shared" si="12"/>
        <v>12</v>
      </c>
      <c r="H20" s="170">
        <f t="shared" si="13"/>
        <v>8.8272000000000048</v>
      </c>
      <c r="I20" s="170">
        <f t="shared" si="14"/>
        <v>0.29977828931371819</v>
      </c>
      <c r="J20" s="170">
        <f t="shared" si="15"/>
        <v>292.12697828931374</v>
      </c>
      <c r="K20" s="170">
        <f t="shared" si="16"/>
        <v>1.7738552785622956</v>
      </c>
      <c r="L20" s="171">
        <f t="shared" si="17"/>
        <v>8.2945342715040553</v>
      </c>
      <c r="M20" s="172" t="str">
        <f t="shared" si="18"/>
        <v>+</v>
      </c>
      <c r="N20" s="173">
        <f t="shared" si="19"/>
        <v>0.34560559464600232</v>
      </c>
      <c r="O20" s="174">
        <f t="shared" si="20"/>
        <v>-21.623297036560913</v>
      </c>
      <c r="P20" s="175">
        <f t="shared" si="0"/>
        <v>0.54542058707126062</v>
      </c>
      <c r="Q20" s="174">
        <f t="shared" si="21"/>
        <v>23.1945640745502</v>
      </c>
      <c r="R20" s="170">
        <f t="shared" si="22"/>
        <v>67.868301713104231</v>
      </c>
      <c r="S20" s="170">
        <f t="shared" si="23"/>
        <v>4.5245534475402822</v>
      </c>
      <c r="T20" s="291">
        <f t="shared" si="47"/>
        <v>0.37704612062835685</v>
      </c>
      <c r="U20" s="170">
        <f t="shared" si="24"/>
        <v>7.4754465524597178</v>
      </c>
      <c r="V20" s="170">
        <f t="shared" si="25"/>
        <v>16.524553447540281</v>
      </c>
      <c r="W20" s="176">
        <f t="shared" si="26"/>
        <v>0.31147693968582157</v>
      </c>
      <c r="X20" s="176">
        <f t="shared" si="27"/>
        <v>0.68852306031417843</v>
      </c>
      <c r="Y20" s="173">
        <f t="shared" si="28"/>
        <v>0.35694444444444445</v>
      </c>
      <c r="Z20" s="173">
        <f t="shared" si="3"/>
        <v>0.73402777777777783</v>
      </c>
      <c r="AA20" s="174">
        <f t="shared" si="29"/>
        <v>59.457775714371095</v>
      </c>
      <c r="AB20" s="174">
        <f t="shared" si="30"/>
        <v>40.266238133641266</v>
      </c>
      <c r="AC20" s="170">
        <f t="shared" si="31"/>
        <v>76.191169676438221</v>
      </c>
      <c r="AD20" s="170">
        <f t="shared" si="32"/>
        <v>5.0794113117625477</v>
      </c>
      <c r="AE20" s="176">
        <f t="shared" si="33"/>
        <v>0.28835786200989383</v>
      </c>
      <c r="AF20" s="176">
        <f t="shared" si="34"/>
        <v>0.71164213799010623</v>
      </c>
      <c r="AG20" s="173">
        <f t="shared" si="4"/>
        <v>0.33377844908115434</v>
      </c>
      <c r="AH20" s="173">
        <f t="shared" si="5"/>
        <v>0.75706272506136674</v>
      </c>
      <c r="AI20" s="170">
        <f t="shared" si="35"/>
        <v>85.325681153038943</v>
      </c>
      <c r="AJ20" s="170">
        <f t="shared" si="36"/>
        <v>5.6883787435359299</v>
      </c>
      <c r="AK20" s="176">
        <f t="shared" si="37"/>
        <v>0.26298421901933627</v>
      </c>
      <c r="AL20" s="176">
        <f t="shared" si="38"/>
        <v>0.73701578098066367</v>
      </c>
      <c r="AM20" s="173">
        <f t="shared" si="6"/>
        <v>0.30840480609059678</v>
      </c>
      <c r="AN20" s="173">
        <f t="shared" si="7"/>
        <v>0.78243636805192418</v>
      </c>
      <c r="AO20" s="170">
        <f t="shared" si="39"/>
        <v>94.166053164895558</v>
      </c>
      <c r="AP20" s="170">
        <f t="shared" si="40"/>
        <v>6.277736877659704</v>
      </c>
      <c r="AQ20" s="176">
        <f t="shared" si="41"/>
        <v>0.23842763009751233</v>
      </c>
      <c r="AR20" s="176">
        <f t="shared" si="42"/>
        <v>0.76157236990248778</v>
      </c>
      <c r="AS20" s="173">
        <f t="shared" si="8"/>
        <v>0.28384821716877284</v>
      </c>
      <c r="AT20" s="173">
        <f t="shared" si="9"/>
        <v>0.80699295697374829</v>
      </c>
      <c r="AU20" s="177">
        <f t="shared" si="43"/>
        <v>3</v>
      </c>
      <c r="AV20" s="178" t="str">
        <f t="shared" si="44"/>
        <v>Mardi</v>
      </c>
      <c r="AW20" s="177" t="str">
        <f>IF($BD$9="OUI","U",IF(Paramètres!$E$10=Paramètres!$G$10,"-",IF(F20&lt;$BD$7,$BF$8,IF(AND(F20&gt;=$BD$7,F20&lt;$BD$8),$BF$7,IF(AND(F20&gt;=$BD$8,F20&lt;$BE$7),$BF$8,$BF$7)))))</f>
        <v>H</v>
      </c>
      <c r="AX20" s="179">
        <f>IF($BD$9="OUI",0,IF(AW20="H",Paramètres!$E$10,IF(AW20="E",Paramètres!$G$10,Paramètres!$E$10)))</f>
        <v>1</v>
      </c>
      <c r="AY20" s="168" t="str">
        <f t="shared" si="10"/>
        <v>+</v>
      </c>
      <c r="AZ20" s="298">
        <f t="shared" si="45"/>
        <v>1.1159071248970087E-3</v>
      </c>
      <c r="BB20" s="240" t="str">
        <f>IF($BD$9="OUI","U",IF(Paramètres!$D$10=Paramètres!$G$10,"",IF(F20&lt;$BD$7,$BF$8,IF(AND(F20&gt;=$BD$7,F20&lt;$BD$8),$BF$7,IF(AND(F20&gt;=$BD$8,F20&lt;$BE$7),$BF$8,$BF$7)))))</f>
        <v>H</v>
      </c>
      <c r="BC20" s="236"/>
      <c r="BD20" s="236"/>
    </row>
    <row r="21" spans="1:56" s="95" customFormat="1" ht="14">
      <c r="A21" s="219">
        <v>2012</v>
      </c>
      <c r="B21" s="193"/>
      <c r="C21" s="225">
        <v>13</v>
      </c>
      <c r="F21" s="297">
        <f t="shared" si="46"/>
        <v>44209</v>
      </c>
      <c r="G21" s="169">
        <f t="shared" si="12"/>
        <v>13</v>
      </c>
      <c r="H21" s="170">
        <f t="shared" si="13"/>
        <v>9.8127999999999815</v>
      </c>
      <c r="I21" s="170">
        <f t="shared" si="14"/>
        <v>0.33291977454445648</v>
      </c>
      <c r="J21" s="170">
        <f t="shared" si="15"/>
        <v>293.14571977454443</v>
      </c>
      <c r="K21" s="170">
        <f t="shared" si="16"/>
        <v>1.8355285692795633</v>
      </c>
      <c r="L21" s="171">
        <f t="shared" si="17"/>
        <v>8.6737933752960785</v>
      </c>
      <c r="M21" s="172" t="str">
        <f t="shared" si="18"/>
        <v>+</v>
      </c>
      <c r="N21" s="173">
        <f t="shared" si="19"/>
        <v>0.36140805730400327</v>
      </c>
      <c r="O21" s="174">
        <f t="shared" si="20"/>
        <v>-21.455613806484731</v>
      </c>
      <c r="P21" s="175">
        <f t="shared" si="0"/>
        <v>0.54568396144889386</v>
      </c>
      <c r="Q21" s="174">
        <f t="shared" si="21"/>
        <v>23.362247304626383</v>
      </c>
      <c r="R21" s="170">
        <f t="shared" si="22"/>
        <v>68.077120071345547</v>
      </c>
      <c r="S21" s="170">
        <f t="shared" si="23"/>
        <v>4.5384746714230362</v>
      </c>
      <c r="T21" s="291">
        <f t="shared" si="47"/>
        <v>0.37820622261858633</v>
      </c>
      <c r="U21" s="170">
        <f t="shared" si="24"/>
        <v>7.4615253285769638</v>
      </c>
      <c r="V21" s="170">
        <f t="shared" si="25"/>
        <v>16.538474671423035</v>
      </c>
      <c r="W21" s="176">
        <f t="shared" si="26"/>
        <v>0.31089688869070681</v>
      </c>
      <c r="X21" s="176">
        <f t="shared" si="27"/>
        <v>0.68910311130929314</v>
      </c>
      <c r="Y21" s="173">
        <f t="shared" si="28"/>
        <v>0.35625000000000001</v>
      </c>
      <c r="Z21" s="173">
        <f t="shared" si="3"/>
        <v>0.73472222222222217</v>
      </c>
      <c r="AA21" s="174">
        <f t="shared" si="29"/>
        <v>59.714369284208054</v>
      </c>
      <c r="AB21" s="174">
        <f t="shared" si="30"/>
        <v>40.344267061970825</v>
      </c>
      <c r="AC21" s="170">
        <f t="shared" si="31"/>
        <v>76.381025981353844</v>
      </c>
      <c r="AD21" s="170">
        <f t="shared" si="32"/>
        <v>5.0920683987569229</v>
      </c>
      <c r="AE21" s="176">
        <f t="shared" si="33"/>
        <v>0.28783048338512823</v>
      </c>
      <c r="AF21" s="176">
        <f t="shared" si="34"/>
        <v>0.71216951661487171</v>
      </c>
      <c r="AG21" s="173">
        <f t="shared" si="4"/>
        <v>0.33351444483402209</v>
      </c>
      <c r="AH21" s="173">
        <f t="shared" si="5"/>
        <v>0.75785347806376568</v>
      </c>
      <c r="AI21" s="170">
        <f t="shared" si="35"/>
        <v>85.500286396463707</v>
      </c>
      <c r="AJ21" s="170">
        <f t="shared" si="36"/>
        <v>5.7000190930975805</v>
      </c>
      <c r="AK21" s="176">
        <f t="shared" si="37"/>
        <v>0.2624992044542675</v>
      </c>
      <c r="AL21" s="176">
        <f t="shared" si="38"/>
        <v>0.73750079554573256</v>
      </c>
      <c r="AM21" s="173">
        <f t="shared" si="6"/>
        <v>0.30818316590316136</v>
      </c>
      <c r="AN21" s="173">
        <f t="shared" si="7"/>
        <v>0.78318475699462642</v>
      </c>
      <c r="AO21" s="170">
        <f t="shared" si="39"/>
        <v>94.330354651677112</v>
      </c>
      <c r="AP21" s="170">
        <f t="shared" si="40"/>
        <v>6.2886903101118072</v>
      </c>
      <c r="AQ21" s="176">
        <f t="shared" si="41"/>
        <v>0.23797123707867471</v>
      </c>
      <c r="AR21" s="176">
        <f t="shared" si="42"/>
        <v>0.76202876292132526</v>
      </c>
      <c r="AS21" s="173">
        <f t="shared" si="8"/>
        <v>0.28365519852756854</v>
      </c>
      <c r="AT21" s="173">
        <f t="shared" si="9"/>
        <v>0.80771272437021924</v>
      </c>
      <c r="AU21" s="177">
        <f t="shared" si="43"/>
        <v>4</v>
      </c>
      <c r="AV21" s="178" t="str">
        <f t="shared" si="44"/>
        <v>Mercredi</v>
      </c>
      <c r="AW21" s="177" t="str">
        <f>IF($BD$9="OUI","U",IF(Paramètres!$E$10=Paramètres!$G$10,"-",IF(F21&lt;$BD$7,$BF$8,IF(AND(F21&gt;=$BD$7,F21&lt;$BD$8),$BF$7,IF(AND(F21&gt;=$BD$8,F21&lt;$BE$7),$BF$8,$BF$7)))))</f>
        <v>H</v>
      </c>
      <c r="AX21" s="179">
        <f>IF($BD$9="OUI",0,IF(AW21="H",Paramètres!$E$10,IF(AW21="E",Paramètres!$G$10,Paramètres!$E$10)))</f>
        <v>1</v>
      </c>
      <c r="AY21" s="168" t="str">
        <f t="shared" si="10"/>
        <v>+</v>
      </c>
      <c r="AZ21" s="298">
        <f t="shared" si="45"/>
        <v>1.1601019902294785E-3</v>
      </c>
      <c r="BB21" s="240" t="str">
        <f>IF($BD$9="OUI","U",IF(Paramètres!$D$10=Paramètres!$G$10,"",IF(F21&lt;$BD$7,$BF$8,IF(AND(F21&gt;=$BD$7,F21&lt;$BD$8),$BF$7,IF(AND(F21&gt;=$BD$8,F21&lt;$BE$7),$BF$8,$BF$7)))))</f>
        <v>H</v>
      </c>
      <c r="BC21" s="236"/>
      <c r="BD21" s="236"/>
    </row>
    <row r="22" spans="1:56" s="95" customFormat="1" ht="14">
      <c r="A22" s="219">
        <v>2013</v>
      </c>
      <c r="B22" s="193"/>
      <c r="C22" s="225">
        <v>14</v>
      </c>
      <c r="F22" s="297">
        <f t="shared" si="46"/>
        <v>44210</v>
      </c>
      <c r="G22" s="169">
        <f t="shared" si="12"/>
        <v>14</v>
      </c>
      <c r="H22" s="170">
        <f t="shared" si="13"/>
        <v>10.798400000000015</v>
      </c>
      <c r="I22" s="170">
        <f t="shared" si="14"/>
        <v>0.36595678621421945</v>
      </c>
      <c r="J22" s="170">
        <f t="shared" si="15"/>
        <v>294.16435678621423</v>
      </c>
      <c r="K22" s="170">
        <f t="shared" si="16"/>
        <v>1.8946742603842635</v>
      </c>
      <c r="L22" s="171">
        <f t="shared" si="17"/>
        <v>9.0425241863939316</v>
      </c>
      <c r="M22" s="172" t="str">
        <f t="shared" si="18"/>
        <v>+</v>
      </c>
      <c r="N22" s="173">
        <f t="shared" si="19"/>
        <v>0.37677184109974715</v>
      </c>
      <c r="O22" s="174">
        <f t="shared" si="20"/>
        <v>-21.281031040987411</v>
      </c>
      <c r="P22" s="175">
        <f t="shared" si="0"/>
        <v>0.54594002451215629</v>
      </c>
      <c r="Q22" s="174">
        <f t="shared" si="21"/>
        <v>23.536830070123703</v>
      </c>
      <c r="R22" s="170">
        <f t="shared" si="22"/>
        <v>68.293709404756839</v>
      </c>
      <c r="S22" s="170">
        <f t="shared" si="23"/>
        <v>4.5529139603171229</v>
      </c>
      <c r="T22" s="291">
        <f t="shared" si="47"/>
        <v>0.3794094966930936</v>
      </c>
      <c r="U22" s="170">
        <f t="shared" si="24"/>
        <v>7.4470860396828771</v>
      </c>
      <c r="V22" s="170">
        <f t="shared" si="25"/>
        <v>16.552913960317124</v>
      </c>
      <c r="W22" s="176">
        <f t="shared" si="26"/>
        <v>0.31029525165345323</v>
      </c>
      <c r="X22" s="176">
        <f t="shared" si="27"/>
        <v>0.68970474834654683</v>
      </c>
      <c r="Y22" s="173">
        <f t="shared" si="28"/>
        <v>0.35625000000000001</v>
      </c>
      <c r="Z22" s="173">
        <f t="shared" si="3"/>
        <v>0.73541666666666661</v>
      </c>
      <c r="AA22" s="174">
        <f t="shared" si="29"/>
        <v>59.981122112867418</v>
      </c>
      <c r="AB22" s="174">
        <f t="shared" si="30"/>
        <v>40.424571697929196</v>
      </c>
      <c r="AC22" s="170">
        <f t="shared" si="31"/>
        <v>76.578155170788563</v>
      </c>
      <c r="AD22" s="170">
        <f t="shared" si="32"/>
        <v>5.1052103447192376</v>
      </c>
      <c r="AE22" s="176">
        <f t="shared" si="33"/>
        <v>0.28728290230336512</v>
      </c>
      <c r="AF22" s="176">
        <f t="shared" si="34"/>
        <v>0.71271709769663494</v>
      </c>
      <c r="AG22" s="173">
        <f t="shared" si="4"/>
        <v>0.3332229268155214</v>
      </c>
      <c r="AH22" s="173">
        <f t="shared" si="5"/>
        <v>0.75865712220879133</v>
      </c>
      <c r="AI22" s="170">
        <f t="shared" si="35"/>
        <v>85.681771051440208</v>
      </c>
      <c r="AJ22" s="170">
        <f t="shared" si="36"/>
        <v>5.7121180700960137</v>
      </c>
      <c r="AK22" s="176">
        <f t="shared" si="37"/>
        <v>0.26199508041266611</v>
      </c>
      <c r="AL22" s="176">
        <f t="shared" si="38"/>
        <v>0.73800491958733394</v>
      </c>
      <c r="AM22" s="173">
        <f t="shared" si="6"/>
        <v>0.3079351049248224</v>
      </c>
      <c r="AN22" s="173">
        <f t="shared" si="7"/>
        <v>0.78394494409949023</v>
      </c>
      <c r="AO22" s="170">
        <f t="shared" si="39"/>
        <v>94.501299324688816</v>
      </c>
      <c r="AP22" s="170">
        <f t="shared" si="40"/>
        <v>6.3000866216459208</v>
      </c>
      <c r="AQ22" s="176">
        <f t="shared" si="41"/>
        <v>0.23749639076475329</v>
      </c>
      <c r="AR22" s="176">
        <f t="shared" si="42"/>
        <v>0.76250360923524674</v>
      </c>
      <c r="AS22" s="173">
        <f t="shared" si="8"/>
        <v>0.2834364152769096</v>
      </c>
      <c r="AT22" s="173">
        <f t="shared" si="9"/>
        <v>0.80844363374740302</v>
      </c>
      <c r="AU22" s="177">
        <f t="shared" si="43"/>
        <v>5</v>
      </c>
      <c r="AV22" s="178" t="str">
        <f t="shared" si="44"/>
        <v>Jeudi</v>
      </c>
      <c r="AW22" s="177" t="str">
        <f>IF($BD$9="OUI","U",IF(Paramètres!$E$10=Paramètres!$G$10,"-",IF(F22&lt;$BD$7,$BF$8,IF(AND(F22&gt;=$BD$7,F22&lt;$BD$8),$BF$7,IF(AND(F22&gt;=$BD$8,F22&lt;$BE$7),$BF$8,$BF$7)))))</f>
        <v>H</v>
      </c>
      <c r="AX22" s="179">
        <f>IF($BD$9="OUI",0,IF(AW22="H",Paramètres!$E$10,IF(AW22="E",Paramètres!$G$10,Paramètres!$E$10)))</f>
        <v>1</v>
      </c>
      <c r="AY22" s="168" t="str">
        <f t="shared" si="10"/>
        <v>+</v>
      </c>
      <c r="AZ22" s="298">
        <f t="shared" si="45"/>
        <v>1.2032740745072656E-3</v>
      </c>
      <c r="BB22" s="240" t="str">
        <f>IF($BD$9="OUI","U",IF(Paramètres!$D$10=Paramètres!$G$10,"",IF(F22&lt;$BD$7,$BF$8,IF(AND(F22&gt;=$BD$7,F22&lt;$BD$8),$BF$7,IF(AND(F22&gt;=$BD$8,F22&lt;$BE$7),$BF$8,$BF$7)))))</f>
        <v>H</v>
      </c>
      <c r="BC22" s="236"/>
      <c r="BD22" s="236"/>
    </row>
    <row r="23" spans="1:56" s="95" customFormat="1" ht="14">
      <c r="A23" s="219">
        <v>2014</v>
      </c>
      <c r="B23" s="193"/>
      <c r="C23" s="225">
        <v>15</v>
      </c>
      <c r="F23" s="297">
        <f t="shared" si="46"/>
        <v>44211</v>
      </c>
      <c r="G23" s="169">
        <f t="shared" si="12"/>
        <v>15</v>
      </c>
      <c r="H23" s="170">
        <f t="shared" si="13"/>
        <v>11.783999999999992</v>
      </c>
      <c r="I23" s="170">
        <f t="shared" si="14"/>
        <v>0.39887897703505232</v>
      </c>
      <c r="J23" s="170">
        <f t="shared" si="15"/>
        <v>295.18287897703505</v>
      </c>
      <c r="K23" s="170">
        <f t="shared" si="16"/>
        <v>1.9512189577258885</v>
      </c>
      <c r="L23" s="171">
        <f t="shared" si="17"/>
        <v>9.4003917390437639</v>
      </c>
      <c r="M23" s="172" t="str">
        <f t="shared" si="18"/>
        <v>+</v>
      </c>
      <c r="N23" s="173">
        <f t="shared" si="19"/>
        <v>0.39168298912682348</v>
      </c>
      <c r="O23" s="174">
        <f t="shared" si="20"/>
        <v>-21.09963088286343</v>
      </c>
      <c r="P23" s="175">
        <f t="shared" si="0"/>
        <v>0.54618854364594094</v>
      </c>
      <c r="Q23" s="174">
        <f t="shared" si="21"/>
        <v>23.718230228247684</v>
      </c>
      <c r="R23" s="170">
        <f t="shared" si="22"/>
        <v>68.51788253846486</v>
      </c>
      <c r="S23" s="170">
        <f t="shared" si="23"/>
        <v>4.5678588358976571</v>
      </c>
      <c r="T23" s="291">
        <f t="shared" si="47"/>
        <v>0.38065490299147142</v>
      </c>
      <c r="U23" s="170">
        <f t="shared" si="24"/>
        <v>7.4321411641023429</v>
      </c>
      <c r="V23" s="170">
        <f t="shared" si="25"/>
        <v>16.567858835897656</v>
      </c>
      <c r="W23" s="176">
        <f t="shared" si="26"/>
        <v>0.30967254850426429</v>
      </c>
      <c r="X23" s="176">
        <f t="shared" si="27"/>
        <v>0.69032745149573571</v>
      </c>
      <c r="Y23" s="173">
        <f t="shared" si="28"/>
        <v>0.35555555555555557</v>
      </c>
      <c r="Z23" s="173">
        <f t="shared" si="3"/>
        <v>0.7368055555555556</v>
      </c>
      <c r="AA23" s="174">
        <f t="shared" si="29"/>
        <v>60.257867739674637</v>
      </c>
      <c r="AB23" s="174">
        <f t="shared" si="30"/>
        <v>40.507011680243039</v>
      </c>
      <c r="AC23" s="170">
        <f t="shared" si="31"/>
        <v>76.782408930799733</v>
      </c>
      <c r="AD23" s="170">
        <f t="shared" si="32"/>
        <v>5.1188272620533155</v>
      </c>
      <c r="AE23" s="176">
        <f t="shared" si="33"/>
        <v>0.2867155307477785</v>
      </c>
      <c r="AF23" s="176">
        <f t="shared" si="34"/>
        <v>0.71328446925222144</v>
      </c>
      <c r="AG23" s="173">
        <f t="shared" si="4"/>
        <v>0.33290407439371938</v>
      </c>
      <c r="AH23" s="173">
        <f t="shared" si="5"/>
        <v>0.75947301289816238</v>
      </c>
      <c r="AI23" s="170">
        <f t="shared" si="35"/>
        <v>85.870019805401654</v>
      </c>
      <c r="AJ23" s="170">
        <f t="shared" si="36"/>
        <v>5.7246679870267769</v>
      </c>
      <c r="AK23" s="176">
        <f t="shared" si="37"/>
        <v>0.26147216720721761</v>
      </c>
      <c r="AL23" s="176">
        <f t="shared" si="38"/>
        <v>0.73852783279278233</v>
      </c>
      <c r="AM23" s="173">
        <f t="shared" si="6"/>
        <v>0.30766071085315849</v>
      </c>
      <c r="AN23" s="173">
        <f t="shared" si="7"/>
        <v>0.78471637643872327</v>
      </c>
      <c r="AO23" s="170">
        <f t="shared" si="39"/>
        <v>94.678798144025038</v>
      </c>
      <c r="AP23" s="170">
        <f t="shared" si="40"/>
        <v>6.3119198762683357</v>
      </c>
      <c r="AQ23" s="176">
        <f t="shared" si="41"/>
        <v>0.23700333848881935</v>
      </c>
      <c r="AR23" s="176">
        <f t="shared" si="42"/>
        <v>0.76299666151118062</v>
      </c>
      <c r="AS23" s="173">
        <f t="shared" si="8"/>
        <v>0.28319188213476021</v>
      </c>
      <c r="AT23" s="173">
        <f t="shared" si="9"/>
        <v>0.80918520515712145</v>
      </c>
      <c r="AU23" s="177">
        <f t="shared" si="43"/>
        <v>6</v>
      </c>
      <c r="AV23" s="178" t="str">
        <f t="shared" si="44"/>
        <v>Vendredi</v>
      </c>
      <c r="AW23" s="177" t="str">
        <f>IF($BD$9="OUI","U",IF(Paramètres!$E$10=Paramètres!$G$10,"-",IF(F23&lt;$BD$7,$BF$8,IF(AND(F23&gt;=$BD$7,F23&lt;$BD$8),$BF$7,IF(AND(F23&gt;=$BD$8,F23&lt;$BE$7),$BF$8,$BF$7)))))</f>
        <v>H</v>
      </c>
      <c r="AX23" s="179">
        <f>IF($BD$9="OUI",0,IF(AW23="H",Paramètres!$E$10,IF(AW23="E",Paramètres!$G$10,Paramètres!$E$10)))</f>
        <v>1</v>
      </c>
      <c r="AY23" s="168" t="str">
        <f t="shared" si="10"/>
        <v>+</v>
      </c>
      <c r="AZ23" s="298">
        <f t="shared" si="45"/>
        <v>1.2454062983778269E-3</v>
      </c>
      <c r="BB23" s="240" t="str">
        <f>IF($BD$9="OUI","U",IF(Paramètres!$D$10=Paramètres!$G$10,"",IF(F23&lt;$BD$7,$BF$8,IF(AND(F23&gt;=$BD$7,F23&lt;$BD$8),$BF$7,IF(AND(F23&gt;=$BD$8,F23&lt;$BE$7),$BF$8,$BF$7)))))</f>
        <v>H</v>
      </c>
      <c r="BC23" s="236"/>
      <c r="BD23" s="236"/>
    </row>
    <row r="24" spans="1:56" s="95" customFormat="1" ht="14">
      <c r="A24" s="219">
        <v>2015</v>
      </c>
      <c r="B24" s="193"/>
      <c r="C24" s="225">
        <v>16</v>
      </c>
      <c r="F24" s="297">
        <f t="shared" si="46"/>
        <v>44212</v>
      </c>
      <c r="G24" s="169">
        <f t="shared" si="12"/>
        <v>16</v>
      </c>
      <c r="H24" s="170">
        <f t="shared" si="13"/>
        <v>12.769600000000025</v>
      </c>
      <c r="I24" s="170">
        <f t="shared" si="14"/>
        <v>0.4316760414277569</v>
      </c>
      <c r="J24" s="170">
        <f t="shared" si="15"/>
        <v>296.20127604142777</v>
      </c>
      <c r="K24" s="170">
        <f t="shared" si="16"/>
        <v>2.0050937109546769</v>
      </c>
      <c r="L24" s="171">
        <f t="shared" si="17"/>
        <v>9.7470790095297346</v>
      </c>
      <c r="M24" s="172" t="str">
        <f t="shared" si="18"/>
        <v>+</v>
      </c>
      <c r="N24" s="173">
        <f t="shared" si="19"/>
        <v>0.40612829206373896</v>
      </c>
      <c r="O24" s="174">
        <f t="shared" si="20"/>
        <v>-20.911498091182864</v>
      </c>
      <c r="P24" s="175">
        <f t="shared" si="0"/>
        <v>0.54642929869488954</v>
      </c>
      <c r="Q24" s="174">
        <f t="shared" si="21"/>
        <v>23.90636301992825</v>
      </c>
      <c r="R24" s="170">
        <f t="shared" si="22"/>
        <v>68.749449739076255</v>
      </c>
      <c r="S24" s="170">
        <f t="shared" si="23"/>
        <v>4.58329664927175</v>
      </c>
      <c r="T24" s="291">
        <f t="shared" si="47"/>
        <v>0.3819413874393125</v>
      </c>
      <c r="U24" s="170">
        <f t="shared" si="24"/>
        <v>7.41670335072825</v>
      </c>
      <c r="V24" s="170">
        <f t="shared" si="25"/>
        <v>16.583296649271752</v>
      </c>
      <c r="W24" s="176">
        <f t="shared" si="26"/>
        <v>0.30902930628034375</v>
      </c>
      <c r="X24" s="176">
        <f t="shared" si="27"/>
        <v>0.69097069371965636</v>
      </c>
      <c r="Y24" s="173">
        <f t="shared" si="28"/>
        <v>0.35555555555555557</v>
      </c>
      <c r="Z24" s="173">
        <f t="shared" si="3"/>
        <v>0.73749999999999993</v>
      </c>
      <c r="AA24" s="174">
        <f t="shared" si="29"/>
        <v>60.544436122754874</v>
      </c>
      <c r="AB24" s="174">
        <f t="shared" si="30"/>
        <v>40.591445006927351</v>
      </c>
      <c r="AC24" s="170">
        <f t="shared" si="31"/>
        <v>76.993636571487798</v>
      </c>
      <c r="AD24" s="170">
        <f t="shared" si="32"/>
        <v>5.1329091047658535</v>
      </c>
      <c r="AE24" s="176">
        <f t="shared" si="33"/>
        <v>0.28612878730142277</v>
      </c>
      <c r="AF24" s="176">
        <f t="shared" si="34"/>
        <v>0.71387121269857723</v>
      </c>
      <c r="AG24" s="173">
        <f t="shared" si="4"/>
        <v>0.33255808599631226</v>
      </c>
      <c r="AH24" s="173">
        <f t="shared" si="5"/>
        <v>0.76030051139346677</v>
      </c>
      <c r="AI24" s="170">
        <f t="shared" si="35"/>
        <v>86.064915312993165</v>
      </c>
      <c r="AJ24" s="170">
        <f t="shared" si="36"/>
        <v>5.7376610208662111</v>
      </c>
      <c r="AK24" s="176">
        <f t="shared" si="37"/>
        <v>0.26093079079724119</v>
      </c>
      <c r="AL24" s="176">
        <f t="shared" si="38"/>
        <v>0.73906920920275887</v>
      </c>
      <c r="AM24" s="173">
        <f t="shared" si="6"/>
        <v>0.30736008949213067</v>
      </c>
      <c r="AN24" s="173">
        <f t="shared" si="7"/>
        <v>0.78549850789764841</v>
      </c>
      <c r="AO24" s="170">
        <f t="shared" si="39"/>
        <v>94.862760441111647</v>
      </c>
      <c r="AP24" s="170">
        <f t="shared" si="40"/>
        <v>6.3241840294074434</v>
      </c>
      <c r="AQ24" s="176">
        <f t="shared" si="41"/>
        <v>0.2364923321080232</v>
      </c>
      <c r="AR24" s="176">
        <f t="shared" si="42"/>
        <v>0.76350766789197688</v>
      </c>
      <c r="AS24" s="173">
        <f t="shared" si="8"/>
        <v>0.28292163080291266</v>
      </c>
      <c r="AT24" s="173">
        <f t="shared" si="9"/>
        <v>0.80993696658686642</v>
      </c>
      <c r="AU24" s="177">
        <f t="shared" si="43"/>
        <v>7</v>
      </c>
      <c r="AV24" s="178" t="str">
        <f t="shared" si="44"/>
        <v>Samedi</v>
      </c>
      <c r="AW24" s="177" t="str">
        <f>IF($BD$9="OUI","U",IF(Paramètres!$E$10=Paramètres!$G$10,"-",IF(F24&lt;$BD$7,$BF$8,IF(AND(F24&gt;=$BD$7,F24&lt;$BD$8),$BF$7,IF(AND(F24&gt;=$BD$8,F24&lt;$BE$7),$BF$8,$BF$7)))))</f>
        <v>H</v>
      </c>
      <c r="AX24" s="179">
        <f>IF($BD$9="OUI",0,IF(AW24="H",Paramètres!$E$10,IF(AW24="E",Paramètres!$G$10,Paramètres!$E$10)))</f>
        <v>1</v>
      </c>
      <c r="AY24" s="168" t="str">
        <f t="shared" si="10"/>
        <v>+</v>
      </c>
      <c r="AZ24" s="298">
        <f t="shared" si="45"/>
        <v>1.2864844478410742E-3</v>
      </c>
      <c r="BB24" s="240" t="str">
        <f>IF($BD$9="OUI","U",IF(Paramètres!$D$10=Paramètres!$G$10,"",IF(F24&lt;$BD$7,$BF$8,IF(AND(F24&gt;=$BD$7,F24&lt;$BD$8),$BF$7,IF(AND(F24&gt;=$BD$8,F24&lt;$BE$7),$BF$8,$BF$7)))))</f>
        <v>H</v>
      </c>
      <c r="BC24" s="236"/>
      <c r="BD24" s="236"/>
    </row>
    <row r="25" spans="1:56" s="95" customFormat="1" ht="14">
      <c r="A25" s="219">
        <v>2016</v>
      </c>
      <c r="B25" s="193"/>
      <c r="C25" s="225">
        <v>17</v>
      </c>
      <c r="F25" s="297">
        <f t="shared" si="46"/>
        <v>44213</v>
      </c>
      <c r="G25" s="169">
        <f t="shared" si="12"/>
        <v>17</v>
      </c>
      <c r="H25" s="170">
        <f t="shared" si="13"/>
        <v>13.755200000000002</v>
      </c>
      <c r="I25" s="170">
        <f t="shared" si="14"/>
        <v>0.46433771923867528</v>
      </c>
      <c r="J25" s="170">
        <f t="shared" si="15"/>
        <v>297.2195377192387</v>
      </c>
      <c r="K25" s="170">
        <f t="shared" si="16"/>
        <v>2.0562340917222119</v>
      </c>
      <c r="L25" s="171">
        <f t="shared" si="17"/>
        <v>10.082287243843549</v>
      </c>
      <c r="M25" s="172" t="str">
        <f t="shared" si="18"/>
        <v>+</v>
      </c>
      <c r="N25" s="173">
        <f t="shared" si="19"/>
        <v>0.42009530182681454</v>
      </c>
      <c r="O25" s="174">
        <f t="shared" si="20"/>
        <v>-20.716719927657319</v>
      </c>
      <c r="P25" s="175">
        <f t="shared" si="0"/>
        <v>0.54666208219094081</v>
      </c>
      <c r="Q25" s="174">
        <f t="shared" si="21"/>
        <v>24.101141183453795</v>
      </c>
      <c r="R25" s="170">
        <f t="shared" si="22"/>
        <v>68.988219218598687</v>
      </c>
      <c r="S25" s="170">
        <f t="shared" si="23"/>
        <v>4.5992146145732455</v>
      </c>
      <c r="T25" s="291">
        <f t="shared" si="47"/>
        <v>0.38326788454777044</v>
      </c>
      <c r="U25" s="170">
        <f t="shared" si="24"/>
        <v>7.4007853854267545</v>
      </c>
      <c r="V25" s="170">
        <f t="shared" si="25"/>
        <v>16.599214614573246</v>
      </c>
      <c r="W25" s="176">
        <f t="shared" si="26"/>
        <v>0.30836605772611475</v>
      </c>
      <c r="X25" s="176">
        <f t="shared" si="27"/>
        <v>0.69163394227388519</v>
      </c>
      <c r="Y25" s="173">
        <f t="shared" si="28"/>
        <v>0.35486111111111113</v>
      </c>
      <c r="Z25" s="173">
        <f t="shared" si="3"/>
        <v>0.73819444444444438</v>
      </c>
      <c r="AA25" s="174">
        <f t="shared" si="29"/>
        <v>60.840653989618339</v>
      </c>
      <c r="AB25" s="174">
        <f t="shared" si="30"/>
        <v>40.677728427601828</v>
      </c>
      <c r="AC25" s="170">
        <f t="shared" si="31"/>
        <v>77.211685411174102</v>
      </c>
      <c r="AD25" s="170">
        <f t="shared" si="32"/>
        <v>5.1474456940782733</v>
      </c>
      <c r="AE25" s="176">
        <f t="shared" si="33"/>
        <v>0.28552309608007193</v>
      </c>
      <c r="AF25" s="176">
        <f t="shared" si="34"/>
        <v>0.71447690391992802</v>
      </c>
      <c r="AG25" s="173">
        <f t="shared" si="4"/>
        <v>0.33218517827101268</v>
      </c>
      <c r="AH25" s="173">
        <f t="shared" si="5"/>
        <v>0.76113898611086872</v>
      </c>
      <c r="AI25" s="170">
        <f t="shared" si="35"/>
        <v>86.266338487369794</v>
      </c>
      <c r="AJ25" s="170">
        <f t="shared" si="36"/>
        <v>5.7510892324913199</v>
      </c>
      <c r="AK25" s="176">
        <f t="shared" si="37"/>
        <v>0.26037128197952836</v>
      </c>
      <c r="AL25" s="176">
        <f t="shared" si="38"/>
        <v>0.7396287180204717</v>
      </c>
      <c r="AM25" s="173">
        <f t="shared" si="6"/>
        <v>0.30703336417046906</v>
      </c>
      <c r="AN25" s="173">
        <f t="shared" si="7"/>
        <v>0.7862908002114124</v>
      </c>
      <c r="AO25" s="170">
        <f t="shared" si="39"/>
        <v>95.053094144603776</v>
      </c>
      <c r="AP25" s="170">
        <f t="shared" si="40"/>
        <v>6.3368729429735851</v>
      </c>
      <c r="AQ25" s="176">
        <f t="shared" si="41"/>
        <v>0.23596362737610063</v>
      </c>
      <c r="AR25" s="176">
        <f t="shared" si="42"/>
        <v>0.76403637262389934</v>
      </c>
      <c r="AS25" s="173">
        <f t="shared" si="8"/>
        <v>0.28262570956704136</v>
      </c>
      <c r="AT25" s="173">
        <f t="shared" si="9"/>
        <v>0.81069845481484004</v>
      </c>
      <c r="AU25" s="177">
        <f t="shared" si="43"/>
        <v>1</v>
      </c>
      <c r="AV25" s="178" t="str">
        <f t="shared" si="44"/>
        <v>Dimanche</v>
      </c>
      <c r="AW25" s="177" t="str">
        <f>IF($BD$9="OUI","U",IF(Paramètres!$E$10=Paramètres!$G$10,"-",IF(F25&lt;$BD$7,$BF$8,IF(AND(F25&gt;=$BD$7,F25&lt;$BD$8),$BF$7,IF(AND(F25&gt;=$BD$8,F25&lt;$BE$7),$BF$8,$BF$7)))))</f>
        <v>H</v>
      </c>
      <c r="AX25" s="179">
        <f>IF($BD$9="OUI",0,IF(AW25="H",Paramètres!$E$10,IF(AW25="E",Paramètres!$G$10,Paramètres!$E$10)))</f>
        <v>1</v>
      </c>
      <c r="AY25" s="168" t="str">
        <f t="shared" si="10"/>
        <v>+</v>
      </c>
      <c r="AZ25" s="298">
        <f t="shared" si="45"/>
        <v>1.3264971084579469E-3</v>
      </c>
      <c r="BB25" s="240" t="str">
        <f>IF($BD$9="OUI","U",IF(Paramètres!$D$10=Paramètres!$G$10,"",IF(F25&lt;$BD$7,$BF$8,IF(AND(F25&gt;=$BD$7,F25&lt;$BD$8),$BF$7,IF(AND(F25&gt;=$BD$8,F25&lt;$BE$7),$BF$8,$BF$7)))))</f>
        <v>H</v>
      </c>
      <c r="BC25" s="236"/>
      <c r="BD25" s="236"/>
    </row>
    <row r="26" spans="1:56" s="95" customFormat="1" ht="14">
      <c r="A26" s="219">
        <v>2017</v>
      </c>
      <c r="B26" s="193"/>
      <c r="C26" s="225">
        <v>18</v>
      </c>
      <c r="F26" s="297">
        <f t="shared" si="46"/>
        <v>44214</v>
      </c>
      <c r="G26" s="169">
        <f t="shared" si="12"/>
        <v>18</v>
      </c>
      <c r="H26" s="170">
        <f t="shared" si="13"/>
        <v>14.740799999999979</v>
      </c>
      <c r="I26" s="170">
        <f t="shared" si="14"/>
        <v>0.4968537994331188</v>
      </c>
      <c r="J26" s="170">
        <f t="shared" si="15"/>
        <v>298.23765379943308</v>
      </c>
      <c r="K26" s="170">
        <f t="shared" si="16"/>
        <v>2.1045802602093246</v>
      </c>
      <c r="L26" s="171">
        <f t="shared" si="17"/>
        <v>10.405736238569773</v>
      </c>
      <c r="M26" s="172" t="str">
        <f t="shared" si="18"/>
        <v>+</v>
      </c>
      <c r="N26" s="173">
        <f t="shared" si="19"/>
        <v>0.43357234327374056</v>
      </c>
      <c r="O26" s="174">
        <f t="shared" si="20"/>
        <v>-20.5153860422751</v>
      </c>
      <c r="P26" s="175">
        <f t="shared" si="0"/>
        <v>0.54688669954838953</v>
      </c>
      <c r="Q26" s="174">
        <f t="shared" si="21"/>
        <v>24.302475068836014</v>
      </c>
      <c r="R26" s="170">
        <f t="shared" si="22"/>
        <v>69.233997624414485</v>
      </c>
      <c r="S26" s="170">
        <f t="shared" si="23"/>
        <v>4.615599841627632</v>
      </c>
      <c r="T26" s="291">
        <f t="shared" si="47"/>
        <v>0.384633320135636</v>
      </c>
      <c r="U26" s="170">
        <f t="shared" si="24"/>
        <v>7.384400158372368</v>
      </c>
      <c r="V26" s="170">
        <f t="shared" si="25"/>
        <v>16.615599841627631</v>
      </c>
      <c r="W26" s="176">
        <f t="shared" si="26"/>
        <v>0.307683339932182</v>
      </c>
      <c r="X26" s="176">
        <f t="shared" si="27"/>
        <v>0.692316660067818</v>
      </c>
      <c r="Y26" s="173">
        <f t="shared" si="28"/>
        <v>0.35486111111111113</v>
      </c>
      <c r="Z26" s="173">
        <f t="shared" si="3"/>
        <v>0.73888888888888893</v>
      </c>
      <c r="AA26" s="174">
        <f t="shared" si="29"/>
        <v>61.146345180784131</v>
      </c>
      <c r="AB26" s="174">
        <f t="shared" si="30"/>
        <v>40.765717824114446</v>
      </c>
      <c r="AC26" s="170">
        <f t="shared" si="31"/>
        <v>77.436401152417517</v>
      </c>
      <c r="AD26" s="170">
        <f t="shared" si="32"/>
        <v>5.1624267434945015</v>
      </c>
      <c r="AE26" s="176">
        <f t="shared" si="33"/>
        <v>0.28489888568772909</v>
      </c>
      <c r="AF26" s="176">
        <f t="shared" si="34"/>
        <v>0.71510111431227086</v>
      </c>
      <c r="AG26" s="173">
        <f t="shared" si="4"/>
        <v>0.33178558523611862</v>
      </c>
      <c r="AH26" s="173">
        <f t="shared" si="5"/>
        <v>0.76198781386066028</v>
      </c>
      <c r="AI26" s="170">
        <f t="shared" si="35"/>
        <v>86.474168786691024</v>
      </c>
      <c r="AJ26" s="170">
        <f t="shared" si="36"/>
        <v>5.7649445857794017</v>
      </c>
      <c r="AK26" s="176">
        <f t="shared" si="37"/>
        <v>0.25979397559252493</v>
      </c>
      <c r="AL26" s="176">
        <f t="shared" si="38"/>
        <v>0.74020602440747518</v>
      </c>
      <c r="AM26" s="173">
        <f t="shared" si="6"/>
        <v>0.3066806751409144</v>
      </c>
      <c r="AN26" s="173">
        <f t="shared" si="7"/>
        <v>0.7870927239558646</v>
      </c>
      <c r="AO26" s="170">
        <f t="shared" si="39"/>
        <v>95.249706003374826</v>
      </c>
      <c r="AP26" s="170">
        <f t="shared" si="40"/>
        <v>6.3499804002249887</v>
      </c>
      <c r="AQ26" s="176">
        <f t="shared" si="41"/>
        <v>0.23541748332395881</v>
      </c>
      <c r="AR26" s="176">
        <f t="shared" si="42"/>
        <v>0.76458251667604127</v>
      </c>
      <c r="AS26" s="173">
        <f t="shared" si="8"/>
        <v>0.28230418287234832</v>
      </c>
      <c r="AT26" s="173">
        <f t="shared" si="9"/>
        <v>0.81146921622443069</v>
      </c>
      <c r="AU26" s="177">
        <f t="shared" si="43"/>
        <v>2</v>
      </c>
      <c r="AV26" s="178" t="str">
        <f t="shared" si="44"/>
        <v>Lundi</v>
      </c>
      <c r="AW26" s="177" t="str">
        <f>IF($BD$9="OUI","U",IF(Paramètres!$E$10=Paramètres!$G$10,"-",IF(F26&lt;$BD$7,$BF$8,IF(AND(F26&gt;=$BD$7,F26&lt;$BD$8),$BF$7,IF(AND(F26&gt;=$BD$8,F26&lt;$BE$7),$BF$8,$BF$7)))))</f>
        <v>H</v>
      </c>
      <c r="AX26" s="179">
        <f>IF($BD$9="OUI",0,IF(AW26="H",Paramètres!$E$10,IF(AW26="E",Paramètres!$G$10,Paramètres!$E$10)))</f>
        <v>1</v>
      </c>
      <c r="AY26" s="168" t="str">
        <f t="shared" si="10"/>
        <v>+</v>
      </c>
      <c r="AZ26" s="298">
        <f t="shared" si="45"/>
        <v>1.36543558786556E-3</v>
      </c>
      <c r="BB26" s="240" t="str">
        <f>IF($BD$9="OUI","U",IF(Paramètres!$D$10=Paramètres!$G$10,"",IF(F26&lt;$BD$7,$BF$8,IF(AND(F26&gt;=$BD$7,F26&lt;$BD$8),$BF$7,IF(AND(F26&gt;=$BD$8,F26&lt;$BE$7),$BF$8,$BF$7)))))</f>
        <v>H</v>
      </c>
      <c r="BC26" s="236"/>
      <c r="BD26" s="236"/>
    </row>
    <row r="27" spans="1:56" s="95" customFormat="1" ht="14">
      <c r="A27" s="219">
        <v>2018</v>
      </c>
      <c r="B27" s="193"/>
      <c r="C27" s="225">
        <v>19</v>
      </c>
      <c r="F27" s="297">
        <f t="shared" si="46"/>
        <v>44215</v>
      </c>
      <c r="G27" s="169">
        <f t="shared" si="12"/>
        <v>19</v>
      </c>
      <c r="H27" s="170">
        <f t="shared" si="13"/>
        <v>15.726400000000012</v>
      </c>
      <c r="I27" s="170">
        <f t="shared" si="14"/>
        <v>0.52921412376352228</v>
      </c>
      <c r="J27" s="170">
        <f t="shared" si="15"/>
        <v>299.25561412376351</v>
      </c>
      <c r="K27" s="170">
        <f t="shared" si="16"/>
        <v>2.1500770199868056</v>
      </c>
      <c r="L27" s="171">
        <f t="shared" si="17"/>
        <v>10.717164575001311</v>
      </c>
      <c r="M27" s="172" t="str">
        <f t="shared" si="18"/>
        <v>+</v>
      </c>
      <c r="N27" s="173">
        <f t="shared" si="19"/>
        <v>0.44654852395838796</v>
      </c>
      <c r="O27" s="174">
        <f t="shared" si="20"/>
        <v>-20.307588358560483</v>
      </c>
      <c r="P27" s="175">
        <f t="shared" si="0"/>
        <v>0.54710296922646695</v>
      </c>
      <c r="Q27" s="174">
        <f t="shared" si="21"/>
        <v>24.51027275255063</v>
      </c>
      <c r="R27" s="170">
        <f t="shared" si="22"/>
        <v>69.486590513421334</v>
      </c>
      <c r="S27" s="170">
        <f t="shared" si="23"/>
        <v>4.6324393675614219</v>
      </c>
      <c r="T27" s="291">
        <f t="shared" si="47"/>
        <v>0.38603661396345185</v>
      </c>
      <c r="U27" s="170">
        <f t="shared" si="24"/>
        <v>7.3675606324385781</v>
      </c>
      <c r="V27" s="170">
        <f t="shared" si="25"/>
        <v>16.632439367561421</v>
      </c>
      <c r="W27" s="176">
        <f t="shared" si="26"/>
        <v>0.3069816930182741</v>
      </c>
      <c r="X27" s="176">
        <f t="shared" si="27"/>
        <v>0.69301830698172584</v>
      </c>
      <c r="Y27" s="173">
        <f t="shared" si="28"/>
        <v>0.35416666666666669</v>
      </c>
      <c r="Z27" s="173">
        <f t="shared" si="3"/>
        <v>0.7402777777777777</v>
      </c>
      <c r="AA27" s="174">
        <f t="shared" si="29"/>
        <v>61.461330985211362</v>
      </c>
      <c r="AB27" s="174">
        <f t="shared" si="30"/>
        <v>40.855268578021743</v>
      </c>
      <c r="AC27" s="170">
        <f t="shared" si="31"/>
        <v>77.667628248396767</v>
      </c>
      <c r="AD27" s="170">
        <f t="shared" si="32"/>
        <v>5.177841883226451</v>
      </c>
      <c r="AE27" s="176">
        <f t="shared" si="33"/>
        <v>0.28425658819889787</v>
      </c>
      <c r="AF27" s="176">
        <f t="shared" si="34"/>
        <v>0.71574341180110201</v>
      </c>
      <c r="AG27" s="173">
        <f t="shared" si="4"/>
        <v>0.33135955742536483</v>
      </c>
      <c r="AH27" s="173">
        <f t="shared" si="5"/>
        <v>0.76284638102756908</v>
      </c>
      <c r="AI27" s="170">
        <f t="shared" si="35"/>
        <v>86.688284494693974</v>
      </c>
      <c r="AJ27" s="170">
        <f t="shared" si="36"/>
        <v>5.7792189663129312</v>
      </c>
      <c r="AK27" s="176">
        <f t="shared" si="37"/>
        <v>0.2591992097369612</v>
      </c>
      <c r="AL27" s="176">
        <f t="shared" si="38"/>
        <v>0.7408007902630388</v>
      </c>
      <c r="AM27" s="173">
        <f t="shared" si="6"/>
        <v>0.30630217896342815</v>
      </c>
      <c r="AN27" s="173">
        <f t="shared" si="7"/>
        <v>0.78790375948950586</v>
      </c>
      <c r="AO27" s="170">
        <f t="shared" si="39"/>
        <v>95.452501805742358</v>
      </c>
      <c r="AP27" s="170">
        <f t="shared" si="40"/>
        <v>6.3635001203828239</v>
      </c>
      <c r="AQ27" s="176">
        <f t="shared" si="41"/>
        <v>0.23485416165071568</v>
      </c>
      <c r="AR27" s="176">
        <f t="shared" si="42"/>
        <v>0.76514583834928429</v>
      </c>
      <c r="AS27" s="173">
        <f t="shared" si="8"/>
        <v>0.2819571308771826</v>
      </c>
      <c r="AT27" s="173">
        <f t="shared" si="9"/>
        <v>0.81224880757575135</v>
      </c>
      <c r="AU27" s="177">
        <f t="shared" si="43"/>
        <v>3</v>
      </c>
      <c r="AV27" s="178" t="str">
        <f t="shared" si="44"/>
        <v>Mardi</v>
      </c>
      <c r="AW27" s="177" t="str">
        <f>IF($BD$9="OUI","U",IF(Paramètres!$E$10=Paramètres!$G$10,"-",IF(F27&lt;$BD$7,$BF$8,IF(AND(F27&gt;=$BD$7,F27&lt;$BD$8),$BF$7,IF(AND(F27&gt;=$BD$8,F27&lt;$BE$7),$BF$8,$BF$7)))))</f>
        <v>H</v>
      </c>
      <c r="AX27" s="179">
        <f>IF($BD$9="OUI",0,IF(AW27="H",Paramètres!$E$10,IF(AW27="E",Paramètres!$G$10,Paramètres!$E$10)))</f>
        <v>1</v>
      </c>
      <c r="AY27" s="168" t="str">
        <f t="shared" si="10"/>
        <v>+</v>
      </c>
      <c r="AZ27" s="298">
        <f t="shared" si="45"/>
        <v>1.4032938278158436E-3</v>
      </c>
      <c r="BB27" s="240" t="str">
        <f>IF($BD$9="OUI","U",IF(Paramètres!$D$10=Paramètres!$G$10,"",IF(F27&lt;$BD$7,$BF$8,IF(AND(F27&gt;=$BD$7,F27&lt;$BD$8),$BF$7,IF(AND(F27&gt;=$BD$8,F27&lt;$BE$7),$BF$8,$BF$7)))))</f>
        <v>H</v>
      </c>
      <c r="BC27" s="236"/>
      <c r="BD27" s="236"/>
    </row>
    <row r="28" spans="1:56" s="95" customFormat="1" ht="14">
      <c r="A28" s="219">
        <v>2019</v>
      </c>
      <c r="B28" s="193"/>
      <c r="C28" s="225">
        <v>20</v>
      </c>
      <c r="F28" s="297">
        <f t="shared" si="46"/>
        <v>44216</v>
      </c>
      <c r="G28" s="169">
        <f t="shared" si="12"/>
        <v>20</v>
      </c>
      <c r="H28" s="170">
        <f t="shared" si="13"/>
        <v>16.711999999999989</v>
      </c>
      <c r="I28" s="170">
        <f t="shared" si="14"/>
        <v>0.56140859041049396</v>
      </c>
      <c r="J28" s="170">
        <f t="shared" si="15"/>
        <v>300.2734085904105</v>
      </c>
      <c r="K28" s="170">
        <f t="shared" si="16"/>
        <v>2.192673861259999</v>
      </c>
      <c r="L28" s="171">
        <f t="shared" si="17"/>
        <v>11.016329806681972</v>
      </c>
      <c r="M28" s="172" t="str">
        <f t="shared" si="18"/>
        <v>+</v>
      </c>
      <c r="N28" s="173">
        <f t="shared" si="19"/>
        <v>0.45901374194508215</v>
      </c>
      <c r="O28" s="174">
        <f t="shared" si="20"/>
        <v>-20.093420958800174</v>
      </c>
      <c r="P28" s="175">
        <f t="shared" si="0"/>
        <v>0.54731072285957849</v>
      </c>
      <c r="Q28" s="174">
        <f t="shared" si="21"/>
        <v>24.72444015231094</v>
      </c>
      <c r="R28" s="170">
        <f t="shared" si="22"/>
        <v>69.745802808677794</v>
      </c>
      <c r="S28" s="170">
        <f t="shared" si="23"/>
        <v>4.6497201872451859</v>
      </c>
      <c r="T28" s="291">
        <f t="shared" si="47"/>
        <v>0.38747668227043214</v>
      </c>
      <c r="U28" s="170">
        <f t="shared" si="24"/>
        <v>7.3502798127548141</v>
      </c>
      <c r="V28" s="170">
        <f t="shared" si="25"/>
        <v>16.649720187245187</v>
      </c>
      <c r="W28" s="176">
        <f t="shared" si="26"/>
        <v>0.3062616588647839</v>
      </c>
      <c r="X28" s="176">
        <f t="shared" si="27"/>
        <v>0.69373834113521615</v>
      </c>
      <c r="Y28" s="173">
        <f t="shared" si="28"/>
        <v>0.35347222222222219</v>
      </c>
      <c r="Z28" s="173">
        <f t="shared" si="3"/>
        <v>0.74097222222222225</v>
      </c>
      <c r="AA28" s="174">
        <f t="shared" si="29"/>
        <v>61.78543046643675</v>
      </c>
      <c r="AB28" s="174">
        <f t="shared" si="30"/>
        <v>40.946235923659948</v>
      </c>
      <c r="AC28" s="170">
        <f t="shared" si="31"/>
        <v>77.905210258326136</v>
      </c>
      <c r="AD28" s="170">
        <f t="shared" si="32"/>
        <v>5.1936806838884086</v>
      </c>
      <c r="AE28" s="176">
        <f t="shared" si="33"/>
        <v>0.28359663817131631</v>
      </c>
      <c r="AF28" s="176">
        <f t="shared" si="34"/>
        <v>0.71640336182868369</v>
      </c>
      <c r="AG28" s="173">
        <f t="shared" si="4"/>
        <v>0.33090736103089485</v>
      </c>
      <c r="AH28" s="173">
        <f t="shared" si="5"/>
        <v>0.7637140846882623</v>
      </c>
      <c r="AI28" s="170">
        <f t="shared" si="35"/>
        <v>86.908562994316995</v>
      </c>
      <c r="AJ28" s="170">
        <f t="shared" si="36"/>
        <v>5.7939041996211333</v>
      </c>
      <c r="AK28" s="176">
        <f t="shared" si="37"/>
        <v>0.25858732501578613</v>
      </c>
      <c r="AL28" s="176">
        <f t="shared" si="38"/>
        <v>0.74141267498421382</v>
      </c>
      <c r="AM28" s="173">
        <f t="shared" si="6"/>
        <v>0.30589804787536462</v>
      </c>
      <c r="AN28" s="173">
        <f t="shared" si="7"/>
        <v>0.78872339784379231</v>
      </c>
      <c r="AO28" s="170">
        <f t="shared" si="39"/>
        <v>95.661386594138136</v>
      </c>
      <c r="AP28" s="170">
        <f t="shared" si="40"/>
        <v>6.3774257729425425</v>
      </c>
      <c r="AQ28" s="176">
        <f t="shared" si="41"/>
        <v>0.23427392612739406</v>
      </c>
      <c r="AR28" s="176">
        <f t="shared" si="42"/>
        <v>0.76572607387260605</v>
      </c>
      <c r="AS28" s="173">
        <f t="shared" si="8"/>
        <v>0.28158464898697261</v>
      </c>
      <c r="AT28" s="173">
        <f t="shared" si="9"/>
        <v>0.81303679673218454</v>
      </c>
      <c r="AU28" s="177">
        <f t="shared" si="43"/>
        <v>4</v>
      </c>
      <c r="AV28" s="178" t="str">
        <f t="shared" si="44"/>
        <v>Mercredi</v>
      </c>
      <c r="AW28" s="177" t="str">
        <f>IF($BD$9="OUI","U",IF(Paramètres!$E$10=Paramètres!$G$10,"-",IF(F28&lt;$BD$7,$BF$8,IF(AND(F28&gt;=$BD$7,F28&lt;$BD$8),$BF$7,IF(AND(F28&gt;=$BD$8,F28&lt;$BE$7),$BF$8,$BF$7)))))</f>
        <v>H</v>
      </c>
      <c r="AX28" s="179">
        <f>IF($BD$9="OUI",0,IF(AW28="H",Paramètres!$E$10,IF(AW28="E",Paramètres!$G$10,Paramètres!$E$10)))</f>
        <v>1</v>
      </c>
      <c r="AY28" s="168" t="str">
        <f t="shared" si="10"/>
        <v>+</v>
      </c>
      <c r="AZ28" s="298">
        <f t="shared" si="45"/>
        <v>1.4400683069802911E-3</v>
      </c>
      <c r="BB28" s="240" t="str">
        <f>IF($BD$9="OUI","U",IF(Paramètres!$D$10=Paramètres!$G$10,"",IF(F28&lt;$BD$7,$BF$8,IF(AND(F28&gt;=$BD$7,F28&lt;$BD$8),$BF$7,IF(AND(F28&gt;=$BD$8,F28&lt;$BE$7),$BF$8,$BF$7)))))</f>
        <v>H</v>
      </c>
      <c r="BC28" s="236"/>
      <c r="BD28" s="236"/>
    </row>
    <row r="29" spans="1:56" s="95" customFormat="1" ht="14">
      <c r="A29" s="219">
        <v>2020</v>
      </c>
      <c r="B29" s="193"/>
      <c r="C29" s="225">
        <v>21</v>
      </c>
      <c r="F29" s="297">
        <f t="shared" si="46"/>
        <v>44217</v>
      </c>
      <c r="G29" s="169">
        <f t="shared" si="12"/>
        <v>21</v>
      </c>
      <c r="H29" s="170">
        <f t="shared" si="13"/>
        <v>17.697600000000023</v>
      </c>
      <c r="I29" s="170">
        <f t="shared" si="14"/>
        <v>0.59342715759494991</v>
      </c>
      <c r="J29" s="170">
        <f t="shared" si="15"/>
        <v>301.29102715759495</v>
      </c>
      <c r="K29" s="170">
        <f t="shared" si="16"/>
        <v>2.2323249925931123</v>
      </c>
      <c r="L29" s="171">
        <f t="shared" si="17"/>
        <v>11.30300860075225</v>
      </c>
      <c r="M29" s="172" t="str">
        <f t="shared" si="18"/>
        <v>+</v>
      </c>
      <c r="N29" s="173">
        <f t="shared" si="19"/>
        <v>0.47095869169801041</v>
      </c>
      <c r="O29" s="174">
        <f t="shared" si="20"/>
        <v>-19.872979969566259</v>
      </c>
      <c r="P29" s="175">
        <f t="shared" si="0"/>
        <v>0.54750980535546068</v>
      </c>
      <c r="Q29" s="174">
        <f t="shared" si="21"/>
        <v>24.944881141544855</v>
      </c>
      <c r="R29" s="170">
        <f t="shared" si="22"/>
        <v>70.011439237116278</v>
      </c>
      <c r="S29" s="170">
        <f t="shared" si="23"/>
        <v>4.6674292824744184</v>
      </c>
      <c r="T29" s="291">
        <f t="shared" si="47"/>
        <v>0.38895244020620151</v>
      </c>
      <c r="U29" s="170">
        <f t="shared" si="24"/>
        <v>7.3325707175255816</v>
      </c>
      <c r="V29" s="170">
        <f t="shared" si="25"/>
        <v>16.667429282474419</v>
      </c>
      <c r="W29" s="176">
        <f t="shared" si="26"/>
        <v>0.30552377989689922</v>
      </c>
      <c r="X29" s="176">
        <f t="shared" si="27"/>
        <v>0.69447622010310084</v>
      </c>
      <c r="Y29" s="173">
        <f t="shared" si="28"/>
        <v>0.3527777777777778</v>
      </c>
      <c r="Z29" s="173">
        <f t="shared" si="3"/>
        <v>0.7416666666666667</v>
      </c>
      <c r="AA29" s="174">
        <f t="shared" si="29"/>
        <v>62.11846077844919</v>
      </c>
      <c r="AB29" s="174">
        <f t="shared" si="30"/>
        <v>41.03847528572642</v>
      </c>
      <c r="AC29" s="170">
        <f t="shared" si="31"/>
        <v>78.148990190715267</v>
      </c>
      <c r="AD29" s="170">
        <f t="shared" si="32"/>
        <v>5.2099326793810175</v>
      </c>
      <c r="AE29" s="176">
        <f t="shared" si="33"/>
        <v>0.28291947169245762</v>
      </c>
      <c r="AF29" s="176">
        <f t="shared" si="34"/>
        <v>0.71708052830754243</v>
      </c>
      <c r="AG29" s="173">
        <f t="shared" si="4"/>
        <v>0.3304292770479183</v>
      </c>
      <c r="AH29" s="173">
        <f t="shared" si="5"/>
        <v>0.76459033366300311</v>
      </c>
      <c r="AI29" s="170">
        <f t="shared" si="35"/>
        <v>87.134881033439271</v>
      </c>
      <c r="AJ29" s="170">
        <f t="shared" si="36"/>
        <v>5.8089920688959511</v>
      </c>
      <c r="AK29" s="176">
        <f t="shared" si="37"/>
        <v>0.25795866379600202</v>
      </c>
      <c r="AL29" s="176">
        <f t="shared" si="38"/>
        <v>0.74204133620399793</v>
      </c>
      <c r="AM29" s="173">
        <f t="shared" si="6"/>
        <v>0.3054684691514627</v>
      </c>
      <c r="AN29" s="173">
        <f t="shared" si="7"/>
        <v>0.7895511415594586</v>
      </c>
      <c r="AO29" s="170">
        <f t="shared" si="39"/>
        <v>95.876264874493913</v>
      </c>
      <c r="AP29" s="170">
        <f t="shared" si="40"/>
        <v>6.3917509916329278</v>
      </c>
      <c r="AQ29" s="176">
        <f t="shared" si="41"/>
        <v>0.23367704201529468</v>
      </c>
      <c r="AR29" s="176">
        <f t="shared" si="42"/>
        <v>0.7663229579847054</v>
      </c>
      <c r="AS29" s="173">
        <f t="shared" si="8"/>
        <v>0.28118684737075533</v>
      </c>
      <c r="AT29" s="173">
        <f t="shared" si="9"/>
        <v>0.81383276334016597</v>
      </c>
      <c r="AU29" s="177">
        <f t="shared" si="43"/>
        <v>5</v>
      </c>
      <c r="AV29" s="178" t="str">
        <f t="shared" si="44"/>
        <v>Jeudi</v>
      </c>
      <c r="AW29" s="177" t="str">
        <f>IF($BD$9="OUI","U",IF(Paramètres!$E$10=Paramètres!$G$10,"-",IF(F29&lt;$BD$7,$BF$8,IF(AND(F29&gt;=$BD$7,F29&lt;$BD$8),$BF$7,IF(AND(F29&gt;=$BD$8,F29&lt;$BE$7),$BF$8,$BF$7)))))</f>
        <v>H</v>
      </c>
      <c r="AX29" s="179">
        <f>IF($BD$9="OUI",0,IF(AW29="H",Paramètres!$E$10,IF(AW29="E",Paramètres!$G$10,Paramètres!$E$10)))</f>
        <v>1</v>
      </c>
      <c r="AY29" s="168" t="str">
        <f t="shared" si="10"/>
        <v>+</v>
      </c>
      <c r="AZ29" s="298">
        <f t="shared" si="45"/>
        <v>1.4757579357693729E-3</v>
      </c>
      <c r="BB29" s="240" t="str">
        <f>IF($BD$9="OUI","U",IF(Paramètres!$D$10=Paramètres!$G$10,"",IF(F29&lt;$BD$7,$BF$8,IF(AND(F29&gt;=$BD$7,F29&lt;$BD$8),$BF$7,IF(AND(F29&gt;=$BD$8,F29&lt;$BE$7),$BF$8,$BF$7)))))</f>
        <v>H</v>
      </c>
      <c r="BC29" s="236"/>
      <c r="BD29" s="236"/>
    </row>
    <row r="30" spans="1:56" s="95" customFormat="1" ht="14">
      <c r="A30" s="219">
        <v>2021</v>
      </c>
      <c r="B30" s="193"/>
      <c r="C30" s="225">
        <v>22</v>
      </c>
      <c r="F30" s="297">
        <f t="shared" si="46"/>
        <v>44218</v>
      </c>
      <c r="G30" s="169">
        <f t="shared" si="12"/>
        <v>22</v>
      </c>
      <c r="H30" s="170">
        <f t="shared" si="13"/>
        <v>18.683199999999999</v>
      </c>
      <c r="I30" s="170">
        <f t="shared" si="14"/>
        <v>0.62525984715947758</v>
      </c>
      <c r="J30" s="170">
        <f t="shared" si="15"/>
        <v>302.3084598471595</v>
      </c>
      <c r="K30" s="170">
        <f t="shared" si="16"/>
        <v>2.2689893612525895</v>
      </c>
      <c r="L30" s="171">
        <f t="shared" si="17"/>
        <v>11.576996833648268</v>
      </c>
      <c r="M30" s="172" t="str">
        <f t="shared" si="18"/>
        <v>+</v>
      </c>
      <c r="N30" s="173">
        <f t="shared" si="19"/>
        <v>0.48237486806867785</v>
      </c>
      <c r="O30" s="174">
        <f t="shared" si="20"/>
        <v>-19.646363447850923</v>
      </c>
      <c r="P30" s="175">
        <f t="shared" si="0"/>
        <v>0.54770007496163842</v>
      </c>
      <c r="Q30" s="174">
        <f t="shared" si="21"/>
        <v>25.17149766326019</v>
      </c>
      <c r="R30" s="170">
        <f t="shared" si="22"/>
        <v>70.283304747105518</v>
      </c>
      <c r="S30" s="170">
        <f t="shared" si="23"/>
        <v>4.6855536498070345</v>
      </c>
      <c r="T30" s="291">
        <f t="shared" si="47"/>
        <v>0.39046280415058621</v>
      </c>
      <c r="U30" s="170">
        <f t="shared" si="24"/>
        <v>7.3144463501929655</v>
      </c>
      <c r="V30" s="170">
        <f t="shared" si="25"/>
        <v>16.685553649807034</v>
      </c>
      <c r="W30" s="176">
        <f t="shared" si="26"/>
        <v>0.3047685979247069</v>
      </c>
      <c r="X30" s="176">
        <f t="shared" si="27"/>
        <v>0.6952314020752931</v>
      </c>
      <c r="Y30" s="173">
        <f t="shared" si="28"/>
        <v>0.3527777777777778</v>
      </c>
      <c r="Z30" s="173">
        <f t="shared" si="3"/>
        <v>0.74305555555555547</v>
      </c>
      <c r="AA30" s="174">
        <f t="shared" si="29"/>
        <v>62.460237470461124</v>
      </c>
      <c r="AB30" s="174">
        <f t="shared" si="30"/>
        <v>41.131842600472055</v>
      </c>
      <c r="AC30" s="170">
        <f t="shared" si="31"/>
        <v>78.398810833428684</v>
      </c>
      <c r="AD30" s="170">
        <f t="shared" si="32"/>
        <v>5.2265873888952452</v>
      </c>
      <c r="AE30" s="176">
        <f t="shared" si="33"/>
        <v>0.28222552546269813</v>
      </c>
      <c r="AF30" s="176">
        <f t="shared" si="34"/>
        <v>0.71777447453730192</v>
      </c>
      <c r="AG30" s="173">
        <f t="shared" si="4"/>
        <v>0.32992560042433655</v>
      </c>
      <c r="AH30" s="173">
        <f t="shared" si="5"/>
        <v>0.76547454949894045</v>
      </c>
      <c r="AI30" s="170">
        <f t="shared" si="35"/>
        <v>87.367114981897558</v>
      </c>
      <c r="AJ30" s="170">
        <f t="shared" si="36"/>
        <v>5.8244743321265036</v>
      </c>
      <c r="AK30" s="176">
        <f t="shared" si="37"/>
        <v>0.257313569494729</v>
      </c>
      <c r="AL30" s="176">
        <f t="shared" si="38"/>
        <v>0.74268643050527094</v>
      </c>
      <c r="AM30" s="173">
        <f t="shared" si="6"/>
        <v>0.30501364445636747</v>
      </c>
      <c r="AN30" s="173">
        <f t="shared" si="7"/>
        <v>0.79038650546690947</v>
      </c>
      <c r="AO30" s="170">
        <f t="shared" si="39"/>
        <v>96.097040819680302</v>
      </c>
      <c r="AP30" s="170">
        <f t="shared" si="40"/>
        <v>6.4064693879786869</v>
      </c>
      <c r="AQ30" s="176">
        <f t="shared" si="41"/>
        <v>0.23306377550088805</v>
      </c>
      <c r="AR30" s="176">
        <f t="shared" si="42"/>
        <v>0.76693622449911203</v>
      </c>
      <c r="AS30" s="173">
        <f t="shared" si="8"/>
        <v>0.2807638504625265</v>
      </c>
      <c r="AT30" s="173">
        <f t="shared" si="9"/>
        <v>0.81463629946075056</v>
      </c>
      <c r="AU30" s="177">
        <f t="shared" si="43"/>
        <v>6</v>
      </c>
      <c r="AV30" s="178" t="str">
        <f t="shared" si="44"/>
        <v>Vendredi</v>
      </c>
      <c r="AW30" s="177" t="str">
        <f>IF($BD$9="OUI","U",IF(Paramètres!$E$10=Paramètres!$G$10,"-",IF(F30&lt;$BD$7,$BF$8,IF(AND(F30&gt;=$BD$7,F30&lt;$BD$8),$BF$7,IF(AND(F30&gt;=$BD$8,F30&lt;$BE$7),$BF$8,$BF$7)))))</f>
        <v>H</v>
      </c>
      <c r="AX30" s="179">
        <f>IF($BD$9="OUI",0,IF(AW30="H",Paramètres!$E$10,IF(AW30="E",Paramètres!$G$10,Paramètres!$E$10)))</f>
        <v>1</v>
      </c>
      <c r="AY30" s="168" t="str">
        <f t="shared" si="10"/>
        <v>+</v>
      </c>
      <c r="AZ30" s="298">
        <f t="shared" si="45"/>
        <v>1.5103639443846961E-3</v>
      </c>
      <c r="BB30" s="240" t="str">
        <f>IF($BD$9="OUI","U",IF(Paramètres!$D$10=Paramètres!$G$10,"",IF(F30&lt;$BD$7,$BF$8,IF(AND(F30&gt;=$BD$7,F30&lt;$BD$8),$BF$7,IF(AND(F30&gt;=$BD$8,F30&lt;$BE$7),$BF$8,$BF$7)))))</f>
        <v>H</v>
      </c>
      <c r="BC30" s="236"/>
      <c r="BD30" s="236"/>
    </row>
    <row r="31" spans="1:56" s="95" customFormat="1" ht="14">
      <c r="A31" s="219">
        <v>2022</v>
      </c>
      <c r="B31" s="193"/>
      <c r="C31" s="225">
        <v>23</v>
      </c>
      <c r="F31" s="297">
        <f t="shared" si="46"/>
        <v>44219</v>
      </c>
      <c r="G31" s="169">
        <f t="shared" si="12"/>
        <v>23</v>
      </c>
      <c r="H31" s="170">
        <f t="shared" si="13"/>
        <v>19.668799999999976</v>
      </c>
      <c r="I31" s="170">
        <f t="shared" si="14"/>
        <v>0.65689674811720711</v>
      </c>
      <c r="J31" s="170">
        <f t="shared" si="15"/>
        <v>303.3256967481172</v>
      </c>
      <c r="K31" s="170">
        <f t="shared" si="16"/>
        <v>2.3026306623512012</v>
      </c>
      <c r="L31" s="171">
        <f t="shared" si="17"/>
        <v>11.838109641873633</v>
      </c>
      <c r="M31" s="172" t="str">
        <f t="shared" si="18"/>
        <v>+</v>
      </c>
      <c r="N31" s="173">
        <f t="shared" si="19"/>
        <v>0.49325456841140136</v>
      </c>
      <c r="O31" s="174">
        <f t="shared" si="20"/>
        <v>-19.413671268112633</v>
      </c>
      <c r="P31" s="175">
        <f t="shared" si="0"/>
        <v>0.54788140330068391</v>
      </c>
      <c r="Q31" s="174">
        <f t="shared" si="21"/>
        <v>25.40418984299848</v>
      </c>
      <c r="R31" s="170">
        <f t="shared" si="22"/>
        <v>70.561204904860674</v>
      </c>
      <c r="S31" s="170">
        <f t="shared" si="23"/>
        <v>4.7040803269907112</v>
      </c>
      <c r="T31" s="291">
        <f t="shared" si="47"/>
        <v>0.3920066939158926</v>
      </c>
      <c r="U31" s="170">
        <f t="shared" si="24"/>
        <v>7.2959196730092888</v>
      </c>
      <c r="V31" s="170">
        <f t="shared" si="25"/>
        <v>16.704080326990713</v>
      </c>
      <c r="W31" s="176">
        <f t="shared" si="26"/>
        <v>0.3039966530420537</v>
      </c>
      <c r="X31" s="176">
        <f t="shared" si="27"/>
        <v>0.69600334695794641</v>
      </c>
      <c r="Y31" s="173">
        <f t="shared" si="28"/>
        <v>0.3520833333333333</v>
      </c>
      <c r="Z31" s="173">
        <f t="shared" si="3"/>
        <v>0.74375000000000002</v>
      </c>
      <c r="AA31" s="174">
        <f t="shared" si="29"/>
        <v>62.810574779863011</v>
      </c>
      <c r="AB31" s="174">
        <f t="shared" si="30"/>
        <v>41.226194619782568</v>
      </c>
      <c r="AC31" s="170">
        <f t="shared" si="31"/>
        <v>78.654515069642684</v>
      </c>
      <c r="AD31" s="170">
        <f t="shared" si="32"/>
        <v>5.2436343379761787</v>
      </c>
      <c r="AE31" s="176">
        <f t="shared" si="33"/>
        <v>0.2815152359176592</v>
      </c>
      <c r="AF31" s="176">
        <f t="shared" si="34"/>
        <v>0.71848476408234074</v>
      </c>
      <c r="AG31" s="173">
        <f t="shared" si="4"/>
        <v>0.32939663921834306</v>
      </c>
      <c r="AH31" s="173">
        <f t="shared" si="5"/>
        <v>0.76636616738302477</v>
      </c>
      <c r="AI31" s="170">
        <f t="shared" si="35"/>
        <v>87.605141079035945</v>
      </c>
      <c r="AJ31" s="170">
        <f t="shared" si="36"/>
        <v>5.8403427386023967</v>
      </c>
      <c r="AK31" s="176">
        <f t="shared" si="37"/>
        <v>0.2566523858915668</v>
      </c>
      <c r="AL31" s="176">
        <f t="shared" si="38"/>
        <v>0.74334761410843309</v>
      </c>
      <c r="AM31" s="173">
        <f t="shared" si="6"/>
        <v>0.30453378919225066</v>
      </c>
      <c r="AN31" s="173">
        <f t="shared" si="7"/>
        <v>0.79122901740911711</v>
      </c>
      <c r="AO31" s="170">
        <f t="shared" si="39"/>
        <v>96.323618466402806</v>
      </c>
      <c r="AP31" s="170">
        <f t="shared" si="40"/>
        <v>6.4215745644268534</v>
      </c>
      <c r="AQ31" s="176">
        <f t="shared" si="41"/>
        <v>0.23243439314888112</v>
      </c>
      <c r="AR31" s="176">
        <f t="shared" si="42"/>
        <v>0.76756560685111896</v>
      </c>
      <c r="AS31" s="173">
        <f t="shared" si="8"/>
        <v>0.28031579644956495</v>
      </c>
      <c r="AT31" s="173">
        <f t="shared" si="9"/>
        <v>0.81544701015180288</v>
      </c>
      <c r="AU31" s="177">
        <f t="shared" si="43"/>
        <v>7</v>
      </c>
      <c r="AV31" s="178" t="str">
        <f t="shared" si="44"/>
        <v>Samedi</v>
      </c>
      <c r="AW31" s="177" t="str">
        <f>IF($BD$9="OUI","U",IF(Paramètres!$E$10=Paramètres!$G$10,"-",IF(F31&lt;$BD$7,$BF$8,IF(AND(F31&gt;=$BD$7,F31&lt;$BD$8),$BF$7,IF(AND(F31&gt;=$BD$8,F31&lt;$BE$7),$BF$8,$BF$7)))))</f>
        <v>H</v>
      </c>
      <c r="AX31" s="179">
        <f>IF($BD$9="OUI",0,IF(AW31="H",Paramètres!$E$10,IF(AW31="E",Paramètres!$G$10,Paramètres!$E$10)))</f>
        <v>1</v>
      </c>
      <c r="AY31" s="168" t="str">
        <f t="shared" si="10"/>
        <v>+</v>
      </c>
      <c r="AZ31" s="298">
        <f t="shared" si="45"/>
        <v>1.5438897653063943E-3</v>
      </c>
      <c r="BB31" s="240" t="str">
        <f>IF($BD$9="OUI","U",IF(Paramètres!$D$10=Paramètres!$G$10,"",IF(F31&lt;$BD$7,$BF$8,IF(AND(F31&gt;=$BD$7,F31&lt;$BD$8),$BF$7,IF(AND(F31&gt;=$BD$8,F31&lt;$BE$7),$BF$8,$BF$7)))))</f>
        <v>H</v>
      </c>
      <c r="BC31" s="236"/>
      <c r="BD31" s="236"/>
    </row>
    <row r="32" spans="1:56" s="95" customFormat="1" ht="14">
      <c r="A32" s="219">
        <v>2023</v>
      </c>
      <c r="B32" s="193"/>
      <c r="C32" s="225">
        <v>24</v>
      </c>
      <c r="F32" s="297">
        <f t="shared" si="46"/>
        <v>44220</v>
      </c>
      <c r="G32" s="169">
        <f t="shared" si="12"/>
        <v>24</v>
      </c>
      <c r="H32" s="170">
        <f t="shared" si="13"/>
        <v>20.65440000000001</v>
      </c>
      <c r="I32" s="170">
        <f t="shared" si="14"/>
        <v>0.68832802016638517</v>
      </c>
      <c r="J32" s="170">
        <f t="shared" si="15"/>
        <v>304.34272802016642</v>
      </c>
      <c r="K32" s="170">
        <f t="shared" si="16"/>
        <v>2.3332173370153697</v>
      </c>
      <c r="L32" s="171">
        <f t="shared" si="17"/>
        <v>12.08618142872702</v>
      </c>
      <c r="M32" s="172" t="str">
        <f t="shared" si="18"/>
        <v>+</v>
      </c>
      <c r="N32" s="173">
        <f t="shared" si="19"/>
        <v>0.50359089286362579</v>
      </c>
      <c r="O32" s="174">
        <f t="shared" si="20"/>
        <v>-19.175005010516877</v>
      </c>
      <c r="P32" s="175">
        <f t="shared" si="0"/>
        <v>0.54805367537488758</v>
      </c>
      <c r="Q32" s="174">
        <f t="shared" si="21"/>
        <v>25.642856100594237</v>
      </c>
      <c r="R32" s="170">
        <f t="shared" si="22"/>
        <v>70.844946268908217</v>
      </c>
      <c r="S32" s="170">
        <f t="shared" si="23"/>
        <v>4.7229964179272148</v>
      </c>
      <c r="T32" s="291">
        <f t="shared" si="47"/>
        <v>0.39358303482726792</v>
      </c>
      <c r="U32" s="170">
        <f t="shared" si="24"/>
        <v>7.2770035820727852</v>
      </c>
      <c r="V32" s="170">
        <f t="shared" si="25"/>
        <v>16.722996417927213</v>
      </c>
      <c r="W32" s="176">
        <f t="shared" si="26"/>
        <v>0.30320848258636607</v>
      </c>
      <c r="X32" s="176">
        <f t="shared" si="27"/>
        <v>0.69679151741363388</v>
      </c>
      <c r="Y32" s="173">
        <f t="shared" si="28"/>
        <v>0.35138888888888892</v>
      </c>
      <c r="Z32" s="173">
        <f t="shared" si="3"/>
        <v>0.74513888888888891</v>
      </c>
      <c r="AA32" s="174">
        <f t="shared" si="29"/>
        <v>63.169285912770562</v>
      </c>
      <c r="AB32" s="174">
        <f t="shared" si="30"/>
        <v>41.321389197596801</v>
      </c>
      <c r="AC32" s="170">
        <f t="shared" si="31"/>
        <v>78.915946178939762</v>
      </c>
      <c r="AD32" s="170">
        <f t="shared" si="32"/>
        <v>5.261063078595984</v>
      </c>
      <c r="AE32" s="176">
        <f t="shared" si="33"/>
        <v>0.280789038391834</v>
      </c>
      <c r="AF32" s="176">
        <f t="shared" si="34"/>
        <v>0.719210961608166</v>
      </c>
      <c r="AG32" s="173">
        <f t="shared" si="4"/>
        <v>0.32884271376672158</v>
      </c>
      <c r="AH32" s="173">
        <f t="shared" si="5"/>
        <v>0.76726463698305369</v>
      </c>
      <c r="AI32" s="170">
        <f t="shared" si="35"/>
        <v>87.848835671141657</v>
      </c>
      <c r="AJ32" s="170">
        <f t="shared" si="36"/>
        <v>5.8565890447427771</v>
      </c>
      <c r="AK32" s="176">
        <f t="shared" si="37"/>
        <v>0.25597545646905095</v>
      </c>
      <c r="AL32" s="176">
        <f t="shared" si="38"/>
        <v>0.74402454353094905</v>
      </c>
      <c r="AM32" s="173">
        <f t="shared" si="6"/>
        <v>0.30402913184393854</v>
      </c>
      <c r="AN32" s="173">
        <f t="shared" si="7"/>
        <v>0.79207821890583663</v>
      </c>
      <c r="AO32" s="170">
        <f t="shared" si="39"/>
        <v>96.555901905027127</v>
      </c>
      <c r="AP32" s="170">
        <f t="shared" si="40"/>
        <v>6.4370601270018089</v>
      </c>
      <c r="AQ32" s="176">
        <f t="shared" si="41"/>
        <v>0.23178916137492464</v>
      </c>
      <c r="AR32" s="176">
        <f t="shared" si="42"/>
        <v>0.76821083862507533</v>
      </c>
      <c r="AS32" s="173">
        <f t="shared" si="8"/>
        <v>0.2798428367498122</v>
      </c>
      <c r="AT32" s="173">
        <f t="shared" si="9"/>
        <v>0.81626451399996292</v>
      </c>
      <c r="AU32" s="177">
        <f t="shared" si="43"/>
        <v>1</v>
      </c>
      <c r="AV32" s="178" t="str">
        <f t="shared" si="44"/>
        <v>Dimanche</v>
      </c>
      <c r="AW32" s="177" t="str">
        <f>IF($BD$9="OUI","U",IF(Paramètres!$E$10=Paramètres!$G$10,"-",IF(F32&lt;$BD$7,$BF$8,IF(AND(F32&gt;=$BD$7,F32&lt;$BD$8),$BF$7,IF(AND(F32&gt;=$BD$8,F32&lt;$BE$7),$BF$8,$BF$7)))))</f>
        <v>H</v>
      </c>
      <c r="AX32" s="179">
        <f>IF($BD$9="OUI",0,IF(AW32="H",Paramètres!$E$10,IF(AW32="E",Paramètres!$G$10,Paramètres!$E$10)))</f>
        <v>1</v>
      </c>
      <c r="AY32" s="168" t="str">
        <f t="shared" si="10"/>
        <v>+</v>
      </c>
      <c r="AZ32" s="298">
        <f t="shared" si="45"/>
        <v>1.576340911375318E-3</v>
      </c>
      <c r="BB32" s="240" t="str">
        <f>IF($BD$9="OUI","U",IF(Paramètres!$D$10=Paramètres!$G$10,"",IF(F32&lt;$BD$7,$BF$8,IF(AND(F32&gt;=$BD$7,F32&lt;$BD$8),$BF$7,IF(AND(F32&gt;=$BD$8,F32&lt;$BE$7),$BF$8,$BF$7)))))</f>
        <v>H</v>
      </c>
      <c r="BC32" s="236"/>
      <c r="BD32" s="236"/>
    </row>
    <row r="33" spans="1:56" s="95" customFormat="1" ht="14">
      <c r="A33" s="219">
        <v>2024</v>
      </c>
      <c r="B33" s="193"/>
      <c r="C33" s="225">
        <v>25</v>
      </c>
      <c r="F33" s="297">
        <f t="shared" si="46"/>
        <v>44221</v>
      </c>
      <c r="G33" s="169">
        <f t="shared" si="12"/>
        <v>25</v>
      </c>
      <c r="H33" s="170">
        <f t="shared" si="13"/>
        <v>21.639999999999986</v>
      </c>
      <c r="I33" s="170">
        <f t="shared" si="14"/>
        <v>0.71954389716894052</v>
      </c>
      <c r="J33" s="170">
        <f t="shared" si="15"/>
        <v>305.35954389716892</v>
      </c>
      <c r="K33" s="170">
        <f t="shared" si="16"/>
        <v>2.3607225598372361</v>
      </c>
      <c r="L33" s="171">
        <f t="shared" si="17"/>
        <v>12.321065828024707</v>
      </c>
      <c r="M33" s="172" t="str">
        <f t="shared" si="18"/>
        <v>+</v>
      </c>
      <c r="N33" s="173">
        <f t="shared" si="19"/>
        <v>0.51337774283436277</v>
      </c>
      <c r="O33" s="174">
        <f t="shared" si="20"/>
        <v>-18.930467850637786</v>
      </c>
      <c r="P33" s="175">
        <f t="shared" si="0"/>
        <v>0.54821678954106656</v>
      </c>
      <c r="Q33" s="174">
        <f t="shared" si="21"/>
        <v>25.887393260473328</v>
      </c>
      <c r="R33" s="170">
        <f t="shared" si="22"/>
        <v>71.134336742011143</v>
      </c>
      <c r="S33" s="170">
        <f t="shared" si="23"/>
        <v>4.7422891161340761</v>
      </c>
      <c r="T33" s="291">
        <f t="shared" si="47"/>
        <v>0.39519075967783968</v>
      </c>
      <c r="U33" s="170">
        <f t="shared" si="24"/>
        <v>7.2577108838659239</v>
      </c>
      <c r="V33" s="170">
        <f t="shared" si="25"/>
        <v>16.742289116134074</v>
      </c>
      <c r="W33" s="176">
        <f t="shared" si="26"/>
        <v>0.30240462016108016</v>
      </c>
      <c r="X33" s="176">
        <f t="shared" si="27"/>
        <v>0.69759537983891973</v>
      </c>
      <c r="Y33" s="173">
        <f t="shared" si="28"/>
        <v>0.35069444444444442</v>
      </c>
      <c r="Z33" s="173">
        <f t="shared" si="3"/>
        <v>0.74583333333333324</v>
      </c>
      <c r="AA33" s="174">
        <f t="shared" si="29"/>
        <v>63.536183311692383</v>
      </c>
      <c r="AB33" s="174">
        <f t="shared" si="30"/>
        <v>41.417285558272731</v>
      </c>
      <c r="AC33" s="170">
        <f t="shared" si="31"/>
        <v>79.182948122917367</v>
      </c>
      <c r="AD33" s="170">
        <f t="shared" si="32"/>
        <v>5.2788632081944913</v>
      </c>
      <c r="AE33" s="176">
        <f t="shared" si="33"/>
        <v>0.28004736632522953</v>
      </c>
      <c r="AF33" s="176">
        <f t="shared" si="34"/>
        <v>0.71995263367477047</v>
      </c>
      <c r="AG33" s="173">
        <f t="shared" si="4"/>
        <v>0.32826415586629604</v>
      </c>
      <c r="AH33" s="173">
        <f t="shared" si="5"/>
        <v>0.76816942321583703</v>
      </c>
      <c r="AI33" s="170">
        <f t="shared" si="35"/>
        <v>88.09807543821276</v>
      </c>
      <c r="AJ33" s="170">
        <f t="shared" si="36"/>
        <v>5.8732050292141844</v>
      </c>
      <c r="AK33" s="176">
        <f t="shared" si="37"/>
        <v>0.25528312378274232</v>
      </c>
      <c r="AL33" s="176">
        <f t="shared" si="38"/>
        <v>0.74471687621725768</v>
      </c>
      <c r="AM33" s="173">
        <f t="shared" si="6"/>
        <v>0.30349991332380882</v>
      </c>
      <c r="AN33" s="173">
        <f t="shared" si="7"/>
        <v>0.79293366575832425</v>
      </c>
      <c r="AO33" s="170">
        <f t="shared" si="39"/>
        <v>96.793795461872307</v>
      </c>
      <c r="AP33" s="170">
        <f t="shared" si="40"/>
        <v>6.452919697458154</v>
      </c>
      <c r="AQ33" s="176">
        <f t="shared" si="41"/>
        <v>0.23112834593924358</v>
      </c>
      <c r="AR33" s="176">
        <f t="shared" si="42"/>
        <v>0.76887165406075642</v>
      </c>
      <c r="AS33" s="173">
        <f t="shared" si="8"/>
        <v>0.27934513548031009</v>
      </c>
      <c r="AT33" s="173">
        <f t="shared" si="9"/>
        <v>0.81708844360182298</v>
      </c>
      <c r="AU33" s="177">
        <f t="shared" si="43"/>
        <v>2</v>
      </c>
      <c r="AV33" s="178" t="str">
        <f t="shared" si="44"/>
        <v>Lundi</v>
      </c>
      <c r="AW33" s="177" t="str">
        <f>IF($BD$9="OUI","U",IF(Paramètres!$E$10=Paramètres!$G$10,"-",IF(F33&lt;$BD$7,$BF$8,IF(AND(F33&gt;=$BD$7,F33&lt;$BD$8),$BF$7,IF(AND(F33&gt;=$BD$8,F33&lt;$BE$7),$BF$8,$BF$7)))))</f>
        <v>H</v>
      </c>
      <c r="AX33" s="179">
        <f>IF($BD$9="OUI",0,IF(AW33="H",Paramètres!$E$10,IF(AW33="E",Paramètres!$G$10,Paramètres!$E$10)))</f>
        <v>1</v>
      </c>
      <c r="AY33" s="168" t="str">
        <f t="shared" si="10"/>
        <v>+</v>
      </c>
      <c r="AZ33" s="298">
        <f t="shared" si="45"/>
        <v>1.6077248505717567E-3</v>
      </c>
      <c r="BB33" s="240" t="str">
        <f>IF($BD$9="OUI","U",IF(Paramètres!$D$10=Paramètres!$G$10,"",IF(F33&lt;$BD$7,$BF$8,IF(AND(F33&gt;=$BD$7,F33&lt;$BD$8),$BF$7,IF(AND(F33&gt;=$BD$8,F33&lt;$BE$7),$BF$8,$BF$7)))))</f>
        <v>H</v>
      </c>
      <c r="BC33" s="236"/>
      <c r="BD33" s="236"/>
    </row>
    <row r="34" spans="1:56" s="95" customFormat="1" ht="14">
      <c r="A34" s="219">
        <v>2025</v>
      </c>
      <c r="B34" s="193"/>
      <c r="C34" s="225">
        <v>26</v>
      </c>
      <c r="F34" s="297">
        <f t="shared" si="46"/>
        <v>44222</v>
      </c>
      <c r="G34" s="169">
        <f>TRUNC(MONTH($F34)*275/9)-TRUNC((MONTH($F34)+9)/12)*(1+TRUNC((YEAR($F34)-4*TRUNC(YEAR($F34)/4)+2)/3))+DAY($F34)-30</f>
        <v>26</v>
      </c>
      <c r="H34" s="170">
        <f>MOD(357+0.9856*$G34,360)</f>
        <v>22.62560000000002</v>
      </c>
      <c r="I34" s="170">
        <f>1.914*SIN(PI()/180*$H34)+0.02*SIN(PI()/180*2*$H34)</f>
        <v>0.7505346905913628</v>
      </c>
      <c r="J34" s="170">
        <f>MOD(280+$I34+0.9856*$G34,360)</f>
        <v>306.37613469059136</v>
      </c>
      <c r="K34" s="170">
        <f>-2.466*SIN(PI()/180*2*$J34)+0.053*SIN(PI()/180*4*$J34)</f>
        <v>2.3851242159102788</v>
      </c>
      <c r="L34" s="171">
        <f>($I34+$K34)*4</f>
        <v>12.542635626006566</v>
      </c>
      <c r="M34" s="172" t="str">
        <f>IF($L34&lt;0,"-","+")</f>
        <v>+</v>
      </c>
      <c r="N34" s="173">
        <f>ABS($L34)/24</f>
        <v>0.5226098177502736</v>
      </c>
      <c r="O34" s="174">
        <f>ASIN(0.3978*SIN(PI()/180*$J34))*180/PI()</f>
        <v>-18.680164450868656</v>
      </c>
      <c r="P34" s="175">
        <f t="shared" si="0"/>
        <v>0.54837065745633173</v>
      </c>
      <c r="Q34" s="174">
        <f>90-$O$2+$O34</f>
        <v>26.137696660242458</v>
      </c>
      <c r="R34" s="170">
        <f>ACOS((-0.01454-SIN(PI()/180*$O34)*SIN(PI()/180*$O$2))/(COS(PI()/180*$O34)*COS(PI()/180*$O$2)))*180/PI()</f>
        <v>71.429185900150827</v>
      </c>
      <c r="S34" s="170">
        <f>$R34/15</f>
        <v>4.7619457266767222</v>
      </c>
      <c r="T34" s="291">
        <f t="shared" si="47"/>
        <v>0.39682881055639352</v>
      </c>
      <c r="U34" s="170">
        <f>12-$S34</f>
        <v>7.2380542733232778</v>
      </c>
      <c r="V34" s="170">
        <f>12+$S34</f>
        <v>16.761945726676721</v>
      </c>
      <c r="W34" s="176">
        <f>(12-$S34)/24</f>
        <v>0.30158559472180324</v>
      </c>
      <c r="X34" s="176">
        <f>(12+$S34)/24</f>
        <v>0.69841440527819676</v>
      </c>
      <c r="Y34" s="173">
        <f t="shared" si="28"/>
        <v>0.35000000000000003</v>
      </c>
      <c r="Z34" s="173">
        <f t="shared" si="3"/>
        <v>0.74652777777777779</v>
      </c>
      <c r="AA34" s="174">
        <f>ACOS((-0.01454*SIN(PI()/180*$O$2)-SIN(PI()/180*$O34))/COS(PI()/180*$O$2))*180/PI()</f>
        <v>63.911078909958185</v>
      </c>
      <c r="AB34" s="174">
        <f>ACOS(SIN(PI()/180*$O$2)/COS(PI()/180*$O34))*180/PI()</f>
        <v>41.513744546665095</v>
      </c>
      <c r="AC34" s="170">
        <f>ACOS((-0.105-SIN(PI()/180*$O34)*SIN(PI()/180*$O$2))/(COS(PI()/180*$O34)*COS(PI()/180*$O$2)))*180/PI()</f>
        <v>79.455365814821221</v>
      </c>
      <c r="AD34" s="170">
        <f>$AC34/15</f>
        <v>5.2970243876547478</v>
      </c>
      <c r="AE34" s="176">
        <f>(12-$AD34)/24</f>
        <v>0.27929065051438551</v>
      </c>
      <c r="AF34" s="176">
        <f>(12+$AD34)/24</f>
        <v>0.72070934948561449</v>
      </c>
      <c r="AG34" s="173">
        <f t="shared" si="4"/>
        <v>0.32766130797071724</v>
      </c>
      <c r="AH34" s="173">
        <f t="shared" si="5"/>
        <v>0.76908000694194623</v>
      </c>
      <c r="AI34" s="170">
        <f>ACOS((-0.208-SIN(PI()/180*$O34)*SIN(PI()/180*$O$2))/(COS(PI()/180*$O34)*COS(PI()/180*$O$2)))*180/PI()</f>
        <v>88.352737609597838</v>
      </c>
      <c r="AJ34" s="170">
        <f>$AI34/15</f>
        <v>5.8901825073065224</v>
      </c>
      <c r="AK34" s="176">
        <f>(12-$AJ34)/24</f>
        <v>0.25457572886222823</v>
      </c>
      <c r="AL34" s="176">
        <f>(12+$AJ34)/24</f>
        <v>0.74542427113777177</v>
      </c>
      <c r="AM34" s="173">
        <f t="shared" si="6"/>
        <v>0.30294638631855991</v>
      </c>
      <c r="AN34" s="173">
        <f t="shared" si="7"/>
        <v>0.7937949285941035</v>
      </c>
      <c r="AO34" s="170">
        <f>ACOS((-0.309-SIN(PI()/180*$O34)*SIN(PI()/180*$O$2))/(COS(PI()/180*$O34)*COS(PI()/180*$O$2)))*180/PI()</f>
        <v>97.037203873577297</v>
      </c>
      <c r="AP34" s="170">
        <f>$AO34/15</f>
        <v>6.4691469249051528</v>
      </c>
      <c r="AQ34" s="176">
        <f>(12-$AP34)/24</f>
        <v>0.23045221146228531</v>
      </c>
      <c r="AR34" s="176">
        <f>(12+$AP34)/24</f>
        <v>0.76954778853771477</v>
      </c>
      <c r="AS34" s="173">
        <f t="shared" si="8"/>
        <v>0.27882286891861702</v>
      </c>
      <c r="AT34" s="173">
        <f t="shared" si="9"/>
        <v>0.81791844599404639</v>
      </c>
      <c r="AU34" s="177">
        <f t="shared" si="43"/>
        <v>3</v>
      </c>
      <c r="AV34" s="178" t="str">
        <f t="shared" si="44"/>
        <v>Mardi</v>
      </c>
      <c r="AW34" s="177" t="str">
        <f>IF($BD$9="OUI","U",IF(Paramètres!$E$10=Paramètres!$G$10,"-",IF(F34&lt;$BD$7,$BF$8,IF(AND(F34&gt;=$BD$7,F34&lt;$BD$8),$BF$7,IF(AND(F34&gt;=$BD$8,F34&lt;$BE$7),$BF$8,$BF$7)))))</f>
        <v>H</v>
      </c>
      <c r="AX34" s="179">
        <f>IF($BD$9="OUI",0,IF(AW34="H",Paramètres!$E$10,IF(AW34="E",Paramètres!$G$10,Paramètres!$E$10)))</f>
        <v>1</v>
      </c>
      <c r="AY34" s="168" t="str">
        <f t="shared" si="10"/>
        <v>+</v>
      </c>
      <c r="AZ34" s="298">
        <f t="shared" si="45"/>
        <v>1.6380508785538428E-3</v>
      </c>
      <c r="BB34" s="240" t="str">
        <f>IF($BD$9="OUI","U",IF(Paramètres!$D$10=Paramètres!$G$10,"",IF(F34&lt;$BD$7,$BF$8,IF(AND(F34&gt;=$BD$7,F34&lt;$BD$8),$BF$7,IF(AND(F34&gt;=$BD$8,F34&lt;$BE$7),$BF$8,$BF$7)))))</f>
        <v>H</v>
      </c>
      <c r="BC34" s="236"/>
      <c r="BD34" s="236"/>
    </row>
    <row r="35" spans="1:56" s="95" customFormat="1" ht="14">
      <c r="A35" s="219">
        <v>2026</v>
      </c>
      <c r="B35" s="193"/>
      <c r="C35" s="225">
        <v>27</v>
      </c>
      <c r="F35" s="297">
        <f t="shared" si="46"/>
        <v>44223</v>
      </c>
      <c r="G35" s="169">
        <f t="shared" si="12"/>
        <v>27</v>
      </c>
      <c r="H35" s="170">
        <f t="shared" si="13"/>
        <v>23.611199999999997</v>
      </c>
      <c r="I35" s="170">
        <f t="shared" si="14"/>
        <v>0.78129079290617498</v>
      </c>
      <c r="J35" s="170">
        <f t="shared" si="15"/>
        <v>307.39249079290619</v>
      </c>
      <c r="K35" s="170">
        <f t="shared" si="16"/>
        <v>2.4064048677823022</v>
      </c>
      <c r="L35" s="171">
        <f t="shared" si="17"/>
        <v>12.750782642753908</v>
      </c>
      <c r="M35" s="172" t="str">
        <f t="shared" si="18"/>
        <v>+</v>
      </c>
      <c r="N35" s="173">
        <f t="shared" si="19"/>
        <v>0.5312826101147462</v>
      </c>
      <c r="O35" s="174">
        <f t="shared" si="20"/>
        <v>-18.424200853772557</v>
      </c>
      <c r="P35" s="175">
        <f t="shared" si="0"/>
        <v>0.54851520399573961</v>
      </c>
      <c r="Q35" s="174">
        <f t="shared" si="21"/>
        <v>26.393660257338556</v>
      </c>
      <c r="R35" s="170">
        <f t="shared" si="22"/>
        <v>71.729305298336556</v>
      </c>
      <c r="S35" s="170">
        <f t="shared" si="23"/>
        <v>4.7819536865557701</v>
      </c>
      <c r="T35" s="291">
        <f t="shared" si="47"/>
        <v>0.39849614054631416</v>
      </c>
      <c r="U35" s="170">
        <f t="shared" si="24"/>
        <v>7.2180463134442299</v>
      </c>
      <c r="V35" s="170">
        <f t="shared" si="25"/>
        <v>16.78195368655577</v>
      </c>
      <c r="W35" s="176">
        <f t="shared" si="26"/>
        <v>0.30075192972684289</v>
      </c>
      <c r="X35" s="176">
        <f t="shared" si="27"/>
        <v>0.69924807027315705</v>
      </c>
      <c r="Y35" s="173">
        <f t="shared" si="28"/>
        <v>0.34930555555555554</v>
      </c>
      <c r="Z35" s="173">
        <f t="shared" si="3"/>
        <v>0.74791666666666667</v>
      </c>
      <c r="AA35" s="174">
        <f t="shared" si="29"/>
        <v>64.293784372652212</v>
      </c>
      <c r="AB35" s="174">
        <f t="shared" si="30"/>
        <v>41.610628859821865</v>
      </c>
      <c r="AC35" s="170">
        <f t="shared" si="31"/>
        <v>79.733045372839726</v>
      </c>
      <c r="AD35" s="170">
        <f t="shared" si="32"/>
        <v>5.3155363581893154</v>
      </c>
      <c r="AE35" s="176">
        <f t="shared" si="33"/>
        <v>0.27851931840877853</v>
      </c>
      <c r="AF35" s="176">
        <f t="shared" si="34"/>
        <v>0.72148068159122147</v>
      </c>
      <c r="AG35" s="173">
        <f t="shared" si="4"/>
        <v>0.32703452240451814</v>
      </c>
      <c r="AH35" s="173">
        <f t="shared" si="5"/>
        <v>0.76999588558696119</v>
      </c>
      <c r="AI35" s="170">
        <f t="shared" si="35"/>
        <v>88.612700168134836</v>
      </c>
      <c r="AJ35" s="170">
        <f t="shared" si="36"/>
        <v>5.9075133445423225</v>
      </c>
      <c r="AK35" s="176">
        <f t="shared" si="37"/>
        <v>0.25385361064406992</v>
      </c>
      <c r="AL35" s="176">
        <f t="shared" si="38"/>
        <v>0.74614638935593014</v>
      </c>
      <c r="AM35" s="173">
        <f t="shared" si="6"/>
        <v>0.30236881463980952</v>
      </c>
      <c r="AN35" s="173">
        <f t="shared" si="7"/>
        <v>0.79466159335166975</v>
      </c>
      <c r="AO35" s="170">
        <f t="shared" si="39"/>
        <v>97.286032453209941</v>
      </c>
      <c r="AP35" s="170">
        <f t="shared" si="40"/>
        <v>6.4857354968806629</v>
      </c>
      <c r="AQ35" s="176">
        <f t="shared" si="41"/>
        <v>0.22976102096330572</v>
      </c>
      <c r="AR35" s="176">
        <f t="shared" si="42"/>
        <v>0.77023897903669436</v>
      </c>
      <c r="AS35" s="173">
        <f t="shared" si="8"/>
        <v>0.2782762249590453</v>
      </c>
      <c r="AT35" s="173">
        <f t="shared" si="9"/>
        <v>0.81875418303243397</v>
      </c>
      <c r="AU35" s="177">
        <f t="shared" si="43"/>
        <v>4</v>
      </c>
      <c r="AV35" s="178" t="str">
        <f t="shared" si="44"/>
        <v>Mercredi</v>
      </c>
      <c r="AW35" s="177" t="str">
        <f>IF($BD$9="OUI","U",IF(Paramètres!$E$10=Paramètres!$G$10,"-",IF(F35&lt;$BD$7,$BF$8,IF(AND(F35&gt;=$BD$7,F35&lt;$BD$8),$BF$7,IF(AND(F35&gt;=$BD$8,F35&lt;$BE$7),$BF$8,$BF$7)))))</f>
        <v>H</v>
      </c>
      <c r="AX35" s="179">
        <f>IF($BD$9="OUI",0,IF(AW35="H",Paramètres!$E$10,IF(AW35="E",Paramètres!$G$10,Paramètres!$E$10)))</f>
        <v>1</v>
      </c>
      <c r="AY35" s="168" t="str">
        <f t="shared" si="10"/>
        <v>+</v>
      </c>
      <c r="AZ35" s="298">
        <f t="shared" si="45"/>
        <v>1.6673299899206406E-3</v>
      </c>
      <c r="BB35" s="240" t="str">
        <f>IF($BD$9="OUI","U",IF(Paramètres!$D$10=Paramètres!$G$10,"",IF(F35&lt;$BD$7,$BF$8,IF(AND(F35&gt;=$BD$7,F35&lt;$BD$8),$BF$7,IF(AND(F35&gt;=$BD$8,F35&lt;$BE$7),$BF$8,$BF$7)))))</f>
        <v>H</v>
      </c>
      <c r="BC35" s="236"/>
      <c r="BD35" s="236"/>
    </row>
    <row r="36" spans="1:56" s="95" customFormat="1" ht="14">
      <c r="A36" s="219">
        <v>2027</v>
      </c>
      <c r="B36" s="193"/>
      <c r="C36" s="225">
        <v>28</v>
      </c>
      <c r="F36" s="297">
        <f t="shared" si="46"/>
        <v>44224</v>
      </c>
      <c r="G36" s="169">
        <f t="shared" si="12"/>
        <v>28</v>
      </c>
      <c r="H36" s="170">
        <f t="shared" si="13"/>
        <v>24.59680000000003</v>
      </c>
      <c r="I36" s="170">
        <f t="shared" si="14"/>
        <v>0.8118026809524187</v>
      </c>
      <c r="J36" s="170">
        <f t="shared" si="15"/>
        <v>308.40860268095241</v>
      </c>
      <c r="K36" s="170">
        <f t="shared" si="16"/>
        <v>2.4245517126926699</v>
      </c>
      <c r="L36" s="171">
        <f t="shared" si="17"/>
        <v>12.945417574580354</v>
      </c>
      <c r="M36" s="172" t="str">
        <f t="shared" si="18"/>
        <v>+</v>
      </c>
      <c r="N36" s="173">
        <f t="shared" si="19"/>
        <v>0.53939239894084812</v>
      </c>
      <c r="O36" s="174">
        <f t="shared" si="20"/>
        <v>-18.162684377584633</v>
      </c>
      <c r="P36" s="175">
        <f t="shared" si="0"/>
        <v>0.54865036714284132</v>
      </c>
      <c r="Q36" s="174">
        <f t="shared" si="21"/>
        <v>26.655176733526481</v>
      </c>
      <c r="R36" s="170">
        <f t="shared" si="22"/>
        <v>72.034508753181427</v>
      </c>
      <c r="S36" s="170">
        <f t="shared" si="23"/>
        <v>4.8023005835454287</v>
      </c>
      <c r="T36" s="291">
        <f t="shared" si="47"/>
        <v>0.40019171529545239</v>
      </c>
      <c r="U36" s="170">
        <f t="shared" si="24"/>
        <v>7.1976994164545713</v>
      </c>
      <c r="V36" s="170">
        <f t="shared" si="25"/>
        <v>16.802300583545428</v>
      </c>
      <c r="W36" s="176">
        <f t="shared" si="26"/>
        <v>0.29990414235227381</v>
      </c>
      <c r="X36" s="176">
        <f t="shared" si="27"/>
        <v>0.70009585764772619</v>
      </c>
      <c r="Y36" s="173">
        <f t="shared" si="28"/>
        <v>0.34861111111111115</v>
      </c>
      <c r="Z36" s="173">
        <f t="shared" si="3"/>
        <v>0.74861111111111101</v>
      </c>
      <c r="AA36" s="174">
        <f t="shared" si="29"/>
        <v>64.684111323897028</v>
      </c>
      <c r="AB36" s="174">
        <f t="shared" si="30"/>
        <v>41.707803260339325</v>
      </c>
      <c r="AC36" s="170">
        <f t="shared" si="31"/>
        <v>80.01583435681691</v>
      </c>
      <c r="AD36" s="170">
        <f t="shared" si="32"/>
        <v>5.3343889571211269</v>
      </c>
      <c r="AE36" s="176">
        <f t="shared" si="33"/>
        <v>0.27773379345328636</v>
      </c>
      <c r="AF36" s="176">
        <f t="shared" si="34"/>
        <v>0.7222662065467137</v>
      </c>
      <c r="AG36" s="173">
        <f t="shared" si="4"/>
        <v>0.32638416059612768</v>
      </c>
      <c r="AH36" s="173">
        <f t="shared" si="5"/>
        <v>0.77091657368955502</v>
      </c>
      <c r="AI36" s="170">
        <f t="shared" si="35"/>
        <v>88.877842042504895</v>
      </c>
      <c r="AJ36" s="170">
        <f t="shared" si="36"/>
        <v>5.9251894695003262</v>
      </c>
      <c r="AK36" s="176">
        <f t="shared" si="37"/>
        <v>0.25311710543748639</v>
      </c>
      <c r="AL36" s="176">
        <f t="shared" si="38"/>
        <v>0.74688289456251356</v>
      </c>
      <c r="AM36" s="173">
        <f t="shared" si="6"/>
        <v>0.30176747258032771</v>
      </c>
      <c r="AN36" s="173">
        <f t="shared" si="7"/>
        <v>0.79553326170535488</v>
      </c>
      <c r="AO36" s="170">
        <f t="shared" si="39"/>
        <v>97.540187247851136</v>
      </c>
      <c r="AP36" s="170">
        <f t="shared" si="40"/>
        <v>6.5026791498567427</v>
      </c>
      <c r="AQ36" s="176">
        <f t="shared" si="41"/>
        <v>0.22905503542263572</v>
      </c>
      <c r="AR36" s="176">
        <f t="shared" si="42"/>
        <v>0.77094496457736428</v>
      </c>
      <c r="AS36" s="173">
        <f t="shared" si="8"/>
        <v>0.27770540256547699</v>
      </c>
      <c r="AT36" s="173">
        <f t="shared" si="9"/>
        <v>0.8195953317202056</v>
      </c>
      <c r="AU36" s="177">
        <f t="shared" si="43"/>
        <v>5</v>
      </c>
      <c r="AV36" s="178" t="str">
        <f t="shared" si="44"/>
        <v>Jeudi</v>
      </c>
      <c r="AW36" s="177" t="str">
        <f>IF($BD$9="OUI","U",IF(Paramètres!$E$10=Paramètres!$G$10,"-",IF(F36&lt;$BD$7,$BF$8,IF(AND(F36&gt;=$BD$7,F36&lt;$BD$8),$BF$7,IF(AND(F36&gt;=$BD$8,F36&lt;$BE$7),$BF$8,$BF$7)))))</f>
        <v>H</v>
      </c>
      <c r="AX36" s="179">
        <f>IF($BD$9="OUI",0,IF(AW36="H",Paramètres!$E$10,IF(AW36="E",Paramètres!$G$10,Paramètres!$E$10)))</f>
        <v>1</v>
      </c>
      <c r="AY36" s="168" t="str">
        <f t="shared" si="10"/>
        <v>+</v>
      </c>
      <c r="AZ36" s="298">
        <f t="shared" si="45"/>
        <v>1.6955747491382289E-3</v>
      </c>
      <c r="BB36" s="240" t="str">
        <f>IF($BD$9="OUI","U",IF(Paramètres!$D$10=Paramètres!$G$10,"",IF(F36&lt;$BD$7,$BF$8,IF(AND(F36&gt;=$BD$7,F36&lt;$BD$8),$BF$7,IF(AND(F36&gt;=$BD$8,F36&lt;$BE$7),$BF$8,$BF$7)))))</f>
        <v>H</v>
      </c>
      <c r="BC36" s="236"/>
      <c r="BD36" s="236"/>
    </row>
    <row r="37" spans="1:56" s="95" customFormat="1" ht="14">
      <c r="A37" s="219">
        <v>2028</v>
      </c>
      <c r="B37" s="193"/>
      <c r="C37" s="225">
        <v>29</v>
      </c>
      <c r="F37" s="297">
        <f t="shared" si="46"/>
        <v>44225</v>
      </c>
      <c r="G37" s="169">
        <f t="shared" si="12"/>
        <v>29</v>
      </c>
      <c r="H37" s="170">
        <f t="shared" si="13"/>
        <v>25.582400000000007</v>
      </c>
      <c r="I37" s="170">
        <f t="shared" si="14"/>
        <v>0.84206091925348725</v>
      </c>
      <c r="J37" s="170">
        <f t="shared" si="15"/>
        <v>309.42446091925348</v>
      </c>
      <c r="K37" s="170">
        <f t="shared" si="16"/>
        <v>2.4395565304911258</v>
      </c>
      <c r="L37" s="171">
        <f t="shared" si="17"/>
        <v>13.126469798978452</v>
      </c>
      <c r="M37" s="172" t="str">
        <f t="shared" si="18"/>
        <v>+</v>
      </c>
      <c r="N37" s="173">
        <f t="shared" si="19"/>
        <v>0.54693624162410215</v>
      </c>
      <c r="O37" s="174">
        <f t="shared" si="20"/>
        <v>-17.895723514059934</v>
      </c>
      <c r="P37" s="175">
        <f t="shared" si="0"/>
        <v>0.54877609785422887</v>
      </c>
      <c r="Q37" s="174">
        <f t="shared" si="21"/>
        <v>26.922137597051179</v>
      </c>
      <c r="R37" s="170">
        <f t="shared" si="22"/>
        <v>72.344612602332717</v>
      </c>
      <c r="S37" s="170">
        <f t="shared" si="23"/>
        <v>4.8229741734888476</v>
      </c>
      <c r="T37" s="291">
        <f t="shared" si="47"/>
        <v>0.40191451445740395</v>
      </c>
      <c r="U37" s="170">
        <f t="shared" si="24"/>
        <v>7.1770258265111524</v>
      </c>
      <c r="V37" s="170">
        <f t="shared" si="25"/>
        <v>16.822974173488848</v>
      </c>
      <c r="W37" s="176">
        <f t="shared" si="26"/>
        <v>0.299042742771298</v>
      </c>
      <c r="X37" s="176">
        <f t="shared" si="27"/>
        <v>0.70095725722870206</v>
      </c>
      <c r="Y37" s="173">
        <f t="shared" si="28"/>
        <v>0.34791666666666665</v>
      </c>
      <c r="Z37" s="173">
        <f t="shared" si="3"/>
        <v>0.75</v>
      </c>
      <c r="AA37" s="174">
        <f t="shared" si="29"/>
        <v>65.081871560423238</v>
      </c>
      <c r="AB37" s="174">
        <f t="shared" si="30"/>
        <v>41.805134771536814</v>
      </c>
      <c r="AC37" s="170">
        <f t="shared" si="31"/>
        <v>80.303581988254933</v>
      </c>
      <c r="AD37" s="170">
        <f t="shared" si="32"/>
        <v>5.3535721325503287</v>
      </c>
      <c r="AE37" s="176">
        <f t="shared" si="33"/>
        <v>0.27693449447706964</v>
      </c>
      <c r="AF37" s="176">
        <f t="shared" si="34"/>
        <v>0.72306550552293036</v>
      </c>
      <c r="AG37" s="173">
        <f t="shared" si="4"/>
        <v>0.32571059233129851</v>
      </c>
      <c r="AH37" s="173">
        <f t="shared" si="5"/>
        <v>0.77184160337715924</v>
      </c>
      <c r="AI37" s="170">
        <f t="shared" si="35"/>
        <v>89.148043287596664</v>
      </c>
      <c r="AJ37" s="170">
        <f t="shared" si="36"/>
        <v>5.9432028858397778</v>
      </c>
      <c r="AK37" s="176">
        <f t="shared" si="37"/>
        <v>0.25236654642334261</v>
      </c>
      <c r="AL37" s="176">
        <f t="shared" si="38"/>
        <v>0.74763345357665745</v>
      </c>
      <c r="AM37" s="173">
        <f t="shared" si="6"/>
        <v>0.30114264427757148</v>
      </c>
      <c r="AN37" s="173">
        <f t="shared" si="7"/>
        <v>0.79640955143088632</v>
      </c>
      <c r="AO37" s="170">
        <f t="shared" si="39"/>
        <v>97.799575187447445</v>
      </c>
      <c r="AP37" s="170">
        <f t="shared" si="40"/>
        <v>6.519971679163163</v>
      </c>
      <c r="AQ37" s="176">
        <f t="shared" si="41"/>
        <v>0.22833451336820154</v>
      </c>
      <c r="AR37" s="176">
        <f t="shared" si="42"/>
        <v>0.77166548663179846</v>
      </c>
      <c r="AS37" s="173">
        <f t="shared" si="8"/>
        <v>0.27711061122243041</v>
      </c>
      <c r="AT37" s="173">
        <f t="shared" si="9"/>
        <v>0.82044158448602733</v>
      </c>
      <c r="AU37" s="177">
        <f t="shared" si="43"/>
        <v>6</v>
      </c>
      <c r="AV37" s="178" t="str">
        <f t="shared" si="44"/>
        <v>Vendredi</v>
      </c>
      <c r="AW37" s="177" t="str">
        <f>IF($BD$9="OUI","U",IF(Paramètres!$E$10=Paramètres!$G$10,"-",IF(F37&lt;$BD$7,$BF$8,IF(AND(F37&gt;=$BD$7,F37&lt;$BD$8),$BF$7,IF(AND(F37&gt;=$BD$8,F37&lt;$BE$7),$BF$8,$BF$7)))))</f>
        <v>H</v>
      </c>
      <c r="AX37" s="179">
        <f>IF($BD$9="OUI",0,IF(AW37="H",Paramètres!$E$10,IF(AW37="E",Paramètres!$G$10,Paramètres!$E$10)))</f>
        <v>1</v>
      </c>
      <c r="AY37" s="168" t="str">
        <f t="shared" si="10"/>
        <v>+</v>
      </c>
      <c r="AZ37" s="298">
        <f t="shared" si="45"/>
        <v>1.7227991619515604E-3</v>
      </c>
      <c r="BB37" s="240" t="str">
        <f>IF($BD$9="OUI","U",IF(Paramètres!$D$10=Paramètres!$G$10,"",IF(F37&lt;$BD$7,$BF$8,IF(AND(F37&gt;=$BD$7,F37&lt;$BD$8),$BF$7,IF(AND(F37&gt;=$BD$8,F37&lt;$BE$7),$BF$8,$BF$7)))))</f>
        <v>H</v>
      </c>
      <c r="BC37" s="236"/>
      <c r="BD37" s="236"/>
    </row>
    <row r="38" spans="1:56" s="95" customFormat="1" ht="14">
      <c r="A38" s="219">
        <v>2029</v>
      </c>
      <c r="B38" s="193"/>
      <c r="C38" s="225">
        <v>30</v>
      </c>
      <c r="F38" s="297">
        <f t="shared" si="46"/>
        <v>44226</v>
      </c>
      <c r="G38" s="169">
        <f t="shared" si="12"/>
        <v>30</v>
      </c>
      <c r="H38" s="170">
        <f t="shared" si="13"/>
        <v>26.567999999999984</v>
      </c>
      <c r="I38" s="170">
        <f t="shared" si="14"/>
        <v>0.87205616329078739</v>
      </c>
      <c r="J38" s="170">
        <f t="shared" si="15"/>
        <v>310.44005616329076</v>
      </c>
      <c r="K38" s="170">
        <f t="shared" si="16"/>
        <v>2.4514156226636121</v>
      </c>
      <c r="L38" s="171">
        <f t="shared" si="17"/>
        <v>13.293887143817598</v>
      </c>
      <c r="M38" s="172" t="str">
        <f t="shared" si="18"/>
        <v>+</v>
      </c>
      <c r="N38" s="173">
        <f t="shared" si="19"/>
        <v>0.5539119643257332</v>
      </c>
      <c r="O38" s="174">
        <f t="shared" si="20"/>
        <v>-17.623427828842797</v>
      </c>
      <c r="P38" s="175">
        <f t="shared" si="0"/>
        <v>0.54889235989925611</v>
      </c>
      <c r="Q38" s="174">
        <f t="shared" si="21"/>
        <v>27.194433282268317</v>
      </c>
      <c r="R38" s="170">
        <f t="shared" si="22"/>
        <v>72.6594359409833</v>
      </c>
      <c r="S38" s="170">
        <f t="shared" si="23"/>
        <v>4.8439623960655531</v>
      </c>
      <c r="T38" s="291">
        <f t="shared" si="47"/>
        <v>0.40366353300546276</v>
      </c>
      <c r="U38" s="170">
        <f t="shared" si="24"/>
        <v>7.1560376039344469</v>
      </c>
      <c r="V38" s="170">
        <f t="shared" si="25"/>
        <v>16.843962396065553</v>
      </c>
      <c r="W38" s="176">
        <f t="shared" si="26"/>
        <v>0.29816823349726862</v>
      </c>
      <c r="X38" s="176">
        <f t="shared" si="27"/>
        <v>0.70183176650273138</v>
      </c>
      <c r="Y38" s="173">
        <f t="shared" si="28"/>
        <v>0.34722222222222227</v>
      </c>
      <c r="Z38" s="173">
        <f t="shared" si="3"/>
        <v>0.75069444444444444</v>
      </c>
      <c r="AA38" s="174">
        <f t="shared" si="29"/>
        <v>65.486877251443588</v>
      </c>
      <c r="AB38" s="174">
        <f t="shared" si="30"/>
        <v>41.902492854721906</v>
      </c>
      <c r="AC38" s="170">
        <f t="shared" si="31"/>
        <v>80.596139353580796</v>
      </c>
      <c r="AD38" s="170">
        <f t="shared" si="32"/>
        <v>5.3730759569053861</v>
      </c>
      <c r="AE38" s="176">
        <f t="shared" si="33"/>
        <v>0.27612183512894223</v>
      </c>
      <c r="AF38" s="176">
        <f t="shared" si="34"/>
        <v>0.72387816487105772</v>
      </c>
      <c r="AG38" s="173">
        <f t="shared" si="4"/>
        <v>0.32501419502819828</v>
      </c>
      <c r="AH38" s="173">
        <f t="shared" si="5"/>
        <v>0.77277052477031383</v>
      </c>
      <c r="AI38" s="170">
        <f t="shared" si="35"/>
        <v>89.423185252755317</v>
      </c>
      <c r="AJ38" s="170">
        <f t="shared" si="36"/>
        <v>5.9615456835170209</v>
      </c>
      <c r="AK38" s="176">
        <f t="shared" si="37"/>
        <v>0.2516022631867908</v>
      </c>
      <c r="AL38" s="176">
        <f t="shared" si="38"/>
        <v>0.7483977368132092</v>
      </c>
      <c r="AM38" s="173">
        <f t="shared" si="6"/>
        <v>0.30049462308604685</v>
      </c>
      <c r="AN38" s="173">
        <f t="shared" si="7"/>
        <v>0.79729009671246531</v>
      </c>
      <c r="AO38" s="170">
        <f t="shared" si="39"/>
        <v>98.064104224780877</v>
      </c>
      <c r="AP38" s="170">
        <f t="shared" si="40"/>
        <v>6.5376069483187251</v>
      </c>
      <c r="AQ38" s="176">
        <f t="shared" si="41"/>
        <v>0.22759971048671979</v>
      </c>
      <c r="AR38" s="176">
        <f t="shared" si="42"/>
        <v>0.77240028951328021</v>
      </c>
      <c r="AS38" s="173">
        <f t="shared" si="8"/>
        <v>0.27649207038597584</v>
      </c>
      <c r="AT38" s="173">
        <f t="shared" si="9"/>
        <v>0.82129264941253632</v>
      </c>
      <c r="AU38" s="177">
        <f t="shared" si="43"/>
        <v>7</v>
      </c>
      <c r="AV38" s="178" t="str">
        <f t="shared" si="44"/>
        <v>Samedi</v>
      </c>
      <c r="AW38" s="177" t="str">
        <f>IF($BD$9="OUI","U",IF(Paramètres!$E$10=Paramètres!$G$10,"-",IF(F38&lt;$BD$7,$BF$8,IF(AND(F38&gt;=$BD$7,F38&lt;$BD$8),$BF$7,IF(AND(F38&gt;=$BD$8,F38&lt;$BE$7),$BF$8,$BF$7)))))</f>
        <v>H</v>
      </c>
      <c r="AX38" s="179">
        <f>IF($BD$9="OUI",0,IF(AW38="H",Paramètres!$E$10,IF(AW38="E",Paramètres!$G$10,Paramètres!$E$10)))</f>
        <v>1</v>
      </c>
      <c r="AY38" s="168" t="str">
        <f t="shared" si="10"/>
        <v>+</v>
      </c>
      <c r="AZ38" s="298">
        <f t="shared" si="45"/>
        <v>1.7490185480588116E-3</v>
      </c>
      <c r="BB38" s="240" t="str">
        <f>IF($BD$9="OUI","U",IF(Paramètres!$D$10=Paramètres!$G$10,"",IF(F38&lt;$BD$7,$BF$8,IF(AND(F38&gt;=$BD$7,F38&lt;$BD$8),$BF$7,IF(AND(F38&gt;=$BD$8,F38&lt;$BE$7),$BF$8,$BF$7)))))</f>
        <v>H</v>
      </c>
      <c r="BC38" s="236"/>
      <c r="BD38" s="236"/>
    </row>
    <row r="39" spans="1:56" s="95" customFormat="1" ht="14">
      <c r="A39" s="220">
        <v>2030</v>
      </c>
      <c r="B39" s="193"/>
      <c r="C39" s="226">
        <v>31</v>
      </c>
      <c r="F39" s="297">
        <f t="shared" si="46"/>
        <v>44227</v>
      </c>
      <c r="G39" s="169">
        <f t="shared" si="12"/>
        <v>31</v>
      </c>
      <c r="H39" s="170">
        <f t="shared" si="13"/>
        <v>27.553600000000017</v>
      </c>
      <c r="I39" s="170">
        <f t="shared" si="14"/>
        <v>0.90177916273164926</v>
      </c>
      <c r="J39" s="170">
        <f t="shared" si="15"/>
        <v>311.45537916273167</v>
      </c>
      <c r="K39" s="170">
        <f t="shared" si="16"/>
        <v>2.4601297429160143</v>
      </c>
      <c r="L39" s="171">
        <f t="shared" si="17"/>
        <v>13.447635622590655</v>
      </c>
      <c r="M39" s="172" t="str">
        <f t="shared" si="18"/>
        <v>+</v>
      </c>
      <c r="N39" s="173">
        <f t="shared" si="19"/>
        <v>0.56031815094127724</v>
      </c>
      <c r="O39" s="174">
        <f t="shared" si="20"/>
        <v>-17.345907864514416</v>
      </c>
      <c r="P39" s="175">
        <f t="shared" ref="P39:P102" si="48">(12+$L39/60+$O$3*4/60+AX39)/24</f>
        <v>0.54899912967618181</v>
      </c>
      <c r="Q39" s="174">
        <f t="shared" si="21"/>
        <v>27.471953246596698</v>
      </c>
      <c r="R39" s="170">
        <f t="shared" si="22"/>
        <v>72.978800835815292</v>
      </c>
      <c r="S39" s="170">
        <f t="shared" si="23"/>
        <v>4.8652533890543532</v>
      </c>
      <c r="T39" s="291">
        <f t="shared" si="47"/>
        <v>0.4054377824211961</v>
      </c>
      <c r="U39" s="170">
        <f t="shared" si="24"/>
        <v>7.1347466109456468</v>
      </c>
      <c r="V39" s="170">
        <f t="shared" si="25"/>
        <v>16.865253389054352</v>
      </c>
      <c r="W39" s="176">
        <f t="shared" si="26"/>
        <v>0.29728110878940195</v>
      </c>
      <c r="X39" s="176">
        <f t="shared" si="27"/>
        <v>0.70271889121059805</v>
      </c>
      <c r="Y39" s="173">
        <f t="shared" si="28"/>
        <v>0.34652777777777777</v>
      </c>
      <c r="Z39" s="173">
        <f t="shared" si="3"/>
        <v>0.75138888888888899</v>
      </c>
      <c r="AA39" s="174">
        <f t="shared" si="29"/>
        <v>65.898941124927561</v>
      </c>
      <c r="AB39" s="174">
        <f t="shared" si="30"/>
        <v>41.999749568915085</v>
      </c>
      <c r="AC39" s="170">
        <f t="shared" si="31"/>
        <v>80.893359590751444</v>
      </c>
      <c r="AD39" s="170">
        <f t="shared" si="32"/>
        <v>5.3928906393834293</v>
      </c>
      <c r="AE39" s="176">
        <f t="shared" si="33"/>
        <v>0.27529622335902376</v>
      </c>
      <c r="AF39" s="176">
        <f t="shared" si="34"/>
        <v>0.72470377664097629</v>
      </c>
      <c r="AG39" s="173">
        <f t="shared" si="4"/>
        <v>0.32429535303520557</v>
      </c>
      <c r="AH39" s="173">
        <f t="shared" si="5"/>
        <v>0.77370290631715821</v>
      </c>
      <c r="AI39" s="170">
        <f t="shared" si="35"/>
        <v>89.703150737862757</v>
      </c>
      <c r="AJ39" s="170">
        <f t="shared" si="36"/>
        <v>5.9802100491908501</v>
      </c>
      <c r="AK39" s="176">
        <f t="shared" si="37"/>
        <v>0.2508245812837146</v>
      </c>
      <c r="AL39" s="176">
        <f t="shared" si="38"/>
        <v>0.74917541871628546</v>
      </c>
      <c r="AM39" s="173">
        <f t="shared" si="6"/>
        <v>0.29982371095989635</v>
      </c>
      <c r="AN39" s="173">
        <f t="shared" si="7"/>
        <v>0.79817454839246738</v>
      </c>
      <c r="AO39" s="170">
        <f t="shared" si="39"/>
        <v>98.333683466461821</v>
      </c>
      <c r="AP39" s="170">
        <f t="shared" si="40"/>
        <v>6.5555788977641214</v>
      </c>
      <c r="AQ39" s="176">
        <f t="shared" si="41"/>
        <v>0.22685087925982828</v>
      </c>
      <c r="AR39" s="176">
        <f t="shared" si="42"/>
        <v>0.77314912074017172</v>
      </c>
      <c r="AS39" s="173">
        <f t="shared" si="8"/>
        <v>0.27585000893601003</v>
      </c>
      <c r="AT39" s="173">
        <f t="shared" si="9"/>
        <v>0.82214825041635364</v>
      </c>
      <c r="AU39" s="177">
        <f t="shared" si="43"/>
        <v>1</v>
      </c>
      <c r="AV39" s="178" t="str">
        <f t="shared" si="44"/>
        <v>Dimanche</v>
      </c>
      <c r="AW39" s="177" t="str">
        <f>IF($BD$9="OUI","U",IF(Paramètres!$E$10=Paramètres!$G$10,"-",IF(F39&lt;$BD$7,$BF$8,IF(AND(F39&gt;=$BD$7,F39&lt;$BD$8),$BF$7,IF(AND(F39&gt;=$BD$8,F39&lt;$BE$7),$BF$8,$BF$7)))))</f>
        <v>H</v>
      </c>
      <c r="AX39" s="179">
        <f>IF($BD$9="OUI",0,IF(AW39="H",Paramètres!$E$10,IF(AW39="E",Paramètres!$G$10,Paramètres!$E$10)))</f>
        <v>1</v>
      </c>
      <c r="AY39" s="168" t="str">
        <f t="shared" si="10"/>
        <v>+</v>
      </c>
      <c r="AZ39" s="298">
        <f t="shared" si="45"/>
        <v>1.7742494157333422E-3</v>
      </c>
      <c r="BB39" s="240" t="str">
        <f>IF($BD$9="OUI","U",IF(Paramètres!$D$10=Paramètres!$G$10,"",IF(F39&lt;$BD$7,$BF$8,IF(AND(F39&gt;=$BD$7,F39&lt;$BD$8),$BF$7,IF(AND(F39&gt;=$BD$8,F39&lt;$BE$7),$BF$8,$BF$7)))))</f>
        <v>H</v>
      </c>
      <c r="BC39" s="236"/>
      <c r="BD39" s="236"/>
    </row>
    <row r="40" spans="1:56" ht="14">
      <c r="F40" s="297">
        <f t="shared" si="46"/>
        <v>44228</v>
      </c>
      <c r="G40" s="169">
        <f t="shared" si="12"/>
        <v>32</v>
      </c>
      <c r="H40" s="170">
        <f t="shared" si="13"/>
        <v>28.539199999999994</v>
      </c>
      <c r="I40" s="170">
        <f t="shared" si="14"/>
        <v>0.93122076460999503</v>
      </c>
      <c r="J40" s="170">
        <f t="shared" si="15"/>
        <v>312.47042076460997</v>
      </c>
      <c r="K40" s="170">
        <f t="shared" si="16"/>
        <v>2.4657040197894613</v>
      </c>
      <c r="L40" s="171">
        <f t="shared" si="17"/>
        <v>13.587699137597825</v>
      </c>
      <c r="M40" s="172" t="str">
        <f t="shared" si="18"/>
        <v>+</v>
      </c>
      <c r="N40" s="173">
        <f t="shared" si="19"/>
        <v>0.56615413073324272</v>
      </c>
      <c r="O40" s="174">
        <f t="shared" si="20"/>
        <v>-17.063275046458546</v>
      </c>
      <c r="P40" s="175">
        <f t="shared" si="48"/>
        <v>0.54909639600604787</v>
      </c>
      <c r="Q40" s="174">
        <f t="shared" si="21"/>
        <v>27.754586064652568</v>
      </c>
      <c r="R40" s="170">
        <f t="shared" si="22"/>
        <v>73.302532516836465</v>
      </c>
      <c r="S40" s="170">
        <f t="shared" si="23"/>
        <v>4.8868355011224311</v>
      </c>
      <c r="T40" s="291">
        <f t="shared" si="47"/>
        <v>0.4072362917602026</v>
      </c>
      <c r="U40" s="170">
        <f t="shared" si="24"/>
        <v>7.1131644988775689</v>
      </c>
      <c r="V40" s="170">
        <f t="shared" si="25"/>
        <v>16.88683550112243</v>
      </c>
      <c r="W40" s="176">
        <f t="shared" si="26"/>
        <v>0.2963818541198987</v>
      </c>
      <c r="X40" s="176">
        <f t="shared" si="27"/>
        <v>0.7036181458801013</v>
      </c>
      <c r="Y40" s="173">
        <f t="shared" si="28"/>
        <v>0.34513888888888888</v>
      </c>
      <c r="Z40" s="173">
        <f t="shared" si="3"/>
        <v>0.75277777777777777</v>
      </c>
      <c r="AA40" s="174">
        <f t="shared" si="29"/>
        <v>66.317876640439266</v>
      </c>
      <c r="AB40" s="174">
        <f t="shared" si="30"/>
        <v>42.096779713489859</v>
      </c>
      <c r="AC40" s="170">
        <f t="shared" si="31"/>
        <v>81.195098059357647</v>
      </c>
      <c r="AD40" s="170">
        <f t="shared" si="32"/>
        <v>5.4130065372905101</v>
      </c>
      <c r="AE40" s="176">
        <f t="shared" si="33"/>
        <v>0.27445806094622877</v>
      </c>
      <c r="AF40" s="176">
        <f t="shared" si="34"/>
        <v>0.72554193905377129</v>
      </c>
      <c r="AG40" s="173">
        <f t="shared" si="4"/>
        <v>0.32355445695227664</v>
      </c>
      <c r="AH40" s="173">
        <f t="shared" si="5"/>
        <v>0.77463833505981905</v>
      </c>
      <c r="AI40" s="170">
        <f t="shared" si="35"/>
        <v>89.987824137262393</v>
      </c>
      <c r="AJ40" s="170">
        <f t="shared" si="36"/>
        <v>5.9991882758174926</v>
      </c>
      <c r="AK40" s="176">
        <f t="shared" si="37"/>
        <v>0.25003382184093781</v>
      </c>
      <c r="AL40" s="176">
        <f t="shared" si="38"/>
        <v>0.74996617815906219</v>
      </c>
      <c r="AM40" s="173">
        <f t="shared" si="6"/>
        <v>0.29913021784698568</v>
      </c>
      <c r="AN40" s="173">
        <f t="shared" si="7"/>
        <v>0.79906257416510995</v>
      </c>
      <c r="AO40" s="170">
        <f t="shared" si="39"/>
        <v>98.608223294899489</v>
      </c>
      <c r="AP40" s="170">
        <f t="shared" si="40"/>
        <v>6.5738815529932992</v>
      </c>
      <c r="AQ40" s="176">
        <f t="shared" si="41"/>
        <v>0.2260882686252792</v>
      </c>
      <c r="AR40" s="176">
        <f t="shared" si="42"/>
        <v>0.7739117313747208</v>
      </c>
      <c r="AS40" s="173">
        <f t="shared" si="8"/>
        <v>0.27518466463132707</v>
      </c>
      <c r="AT40" s="173">
        <f t="shared" si="9"/>
        <v>0.82300812738076867</v>
      </c>
      <c r="AU40" s="177">
        <f t="shared" ref="AU40:AU103" si="49">WEEKDAY(F40,1)</f>
        <v>2</v>
      </c>
      <c r="AV40" s="178" t="str">
        <f t="shared" si="44"/>
        <v>Lundi</v>
      </c>
      <c r="AW40" s="177" t="str">
        <f>IF($BD$9="OUI","U",IF(Paramètres!$E$10=Paramètres!$G$10,"-",IF(F40&lt;$BD$7,$BF$8,IF(AND(F40&gt;=$BD$7,F40&lt;$BD$8),$BF$7,IF(AND(F40&gt;=$BD$8,F40&lt;$BE$7),$BF$8,$BF$7)))))</f>
        <v>H</v>
      </c>
      <c r="AX40" s="179">
        <f>IF($BD$9="OUI",0,IF(AW40="H",Paramètres!$E$10,IF(AW40="E",Paramètres!$G$10,Paramètres!$E$10)))</f>
        <v>1</v>
      </c>
      <c r="AY40" s="168" t="str">
        <f t="shared" si="10"/>
        <v>+</v>
      </c>
      <c r="AZ40" s="298">
        <f t="shared" si="45"/>
        <v>1.7985093390064932E-3</v>
      </c>
      <c r="BB40" s="240" t="str">
        <f>IF($BD$9="OUI","U",IF(Paramètres!$D$10=Paramètres!$G$10,"",IF(F40&lt;$BD$7,$BF$8,IF(AND(F40&gt;=$BD$7,F40&lt;$BD$8),$BF$7,IF(AND(F40&gt;=$BD$8,F40&lt;$BE$7),$BF$8,$BF$7)))))</f>
        <v>H</v>
      </c>
    </row>
    <row r="41" spans="1:56" ht="14">
      <c r="F41" s="297">
        <f t="shared" si="46"/>
        <v>44229</v>
      </c>
      <c r="G41" s="169">
        <f t="shared" si="12"/>
        <v>33</v>
      </c>
      <c r="H41" s="170">
        <f t="shared" si="13"/>
        <v>29.524800000000027</v>
      </c>
      <c r="I41" s="170">
        <f t="shared" si="14"/>
        <v>0.96037191645832232</v>
      </c>
      <c r="J41" s="170">
        <f t="shared" si="15"/>
        <v>313.48517191645828</v>
      </c>
      <c r="K41" s="170">
        <f t="shared" si="16"/>
        <v>2.4681478718008161</v>
      </c>
      <c r="L41" s="171">
        <f t="shared" si="17"/>
        <v>13.714079153036554</v>
      </c>
      <c r="M41" s="172" t="str">
        <f t="shared" si="18"/>
        <v>+</v>
      </c>
      <c r="N41" s="173">
        <f t="shared" si="19"/>
        <v>0.57141996470985645</v>
      </c>
      <c r="O41" s="174">
        <f t="shared" si="20"/>
        <v>-16.775641591666691</v>
      </c>
      <c r="P41" s="175">
        <f t="shared" si="48"/>
        <v>0.54918415990565816</v>
      </c>
      <c r="Q41" s="174">
        <f t="shared" si="21"/>
        <v>28.042219519444423</v>
      </c>
      <c r="R41" s="170">
        <f t="shared" si="22"/>
        <v>73.630459547667385</v>
      </c>
      <c r="S41" s="170">
        <f t="shared" si="23"/>
        <v>4.908697303177826</v>
      </c>
      <c r="T41" s="291">
        <f t="shared" si="47"/>
        <v>0.40905810859815217</v>
      </c>
      <c r="U41" s="170">
        <f t="shared" si="24"/>
        <v>7.091302696822174</v>
      </c>
      <c r="V41" s="170">
        <f t="shared" si="25"/>
        <v>16.908697303177824</v>
      </c>
      <c r="W41" s="176">
        <f t="shared" si="26"/>
        <v>0.29547094570092391</v>
      </c>
      <c r="X41" s="176">
        <f t="shared" si="27"/>
        <v>0.70452905429907597</v>
      </c>
      <c r="Y41" s="173">
        <f t="shared" si="28"/>
        <v>0.3444444444444445</v>
      </c>
      <c r="Z41" s="173">
        <f t="shared" si="3"/>
        <v>0.75347222222222221</v>
      </c>
      <c r="AA41" s="174">
        <f t="shared" si="29"/>
        <v>66.743498148762853</v>
      </c>
      <c r="AB41" s="174">
        <f t="shared" si="30"/>
        <v>42.193460954259479</v>
      </c>
      <c r="AC41" s="170">
        <f t="shared" si="31"/>
        <v>81.501212494469371</v>
      </c>
      <c r="AD41" s="170">
        <f t="shared" si="32"/>
        <v>5.4334141662979585</v>
      </c>
      <c r="AE41" s="176">
        <f t="shared" si="33"/>
        <v>0.2736077430709184</v>
      </c>
      <c r="AF41" s="176">
        <f t="shared" si="34"/>
        <v>0.7263922569290816</v>
      </c>
      <c r="AG41" s="173">
        <f t="shared" si="4"/>
        <v>0.32279190297657651</v>
      </c>
      <c r="AH41" s="173">
        <f t="shared" si="5"/>
        <v>0.77557641683473966</v>
      </c>
      <c r="AI41" s="170">
        <f t="shared" si="35"/>
        <v>90.277091571604387</v>
      </c>
      <c r="AJ41" s="170">
        <f t="shared" si="36"/>
        <v>6.0184727714402921</v>
      </c>
      <c r="AK41" s="176">
        <f t="shared" si="37"/>
        <v>0.24923030118998782</v>
      </c>
      <c r="AL41" s="176">
        <f t="shared" si="38"/>
        <v>0.75076969881001221</v>
      </c>
      <c r="AM41" s="173">
        <f t="shared" si="6"/>
        <v>0.2984144610956459</v>
      </c>
      <c r="AN41" s="173">
        <f t="shared" si="7"/>
        <v>0.79995385871567037</v>
      </c>
      <c r="AO41" s="170">
        <f t="shared" si="39"/>
        <v>98.887635481253298</v>
      </c>
      <c r="AP41" s="170">
        <f t="shared" si="40"/>
        <v>6.5925090320835533</v>
      </c>
      <c r="AQ41" s="176">
        <f t="shared" si="41"/>
        <v>0.22531212366318529</v>
      </c>
      <c r="AR41" s="176">
        <f t="shared" si="42"/>
        <v>0.7746878763368148</v>
      </c>
      <c r="AS41" s="173">
        <f t="shared" si="8"/>
        <v>0.27449628356884337</v>
      </c>
      <c r="AT41" s="173">
        <f t="shared" si="9"/>
        <v>0.82387203624247285</v>
      </c>
      <c r="AU41" s="177">
        <f t="shared" si="49"/>
        <v>3</v>
      </c>
      <c r="AV41" s="178" t="str">
        <f t="shared" si="44"/>
        <v>Mardi</v>
      </c>
      <c r="AW41" s="177" t="str">
        <f>IF($BD$9="OUI","U",IF(Paramètres!$E$10=Paramètres!$G$10,"-",IF(F41&lt;$BD$7,$BF$8,IF(AND(F41&gt;=$BD$7,F41&lt;$BD$8),$BF$7,IF(AND(F41&gt;=$BD$8,F41&lt;$BE$7),$BF$8,$BF$7)))))</f>
        <v>H</v>
      </c>
      <c r="AX41" s="179">
        <f>IF($BD$9="OUI",0,IF(AW41="H",Paramètres!$E$10,IF(AW41="E",Paramètres!$G$10,Paramètres!$E$10)))</f>
        <v>1</v>
      </c>
      <c r="AY41" s="168" t="str">
        <f t="shared" si="10"/>
        <v>+</v>
      </c>
      <c r="AZ41" s="298">
        <f t="shared" si="45"/>
        <v>1.8218168379495747E-3</v>
      </c>
      <c r="BB41" s="240" t="str">
        <f>IF($BD$9="OUI","U",IF(Paramètres!$D$10=Paramètres!$G$10,"",IF(F41&lt;$BD$7,$BF$8,IF(AND(F41&gt;=$BD$7,F41&lt;$BD$8),$BF$7,IF(AND(F41&gt;=$BD$8,F41&lt;$BE$7),$BF$8,$BF$7)))))</f>
        <v>H</v>
      </c>
    </row>
    <row r="42" spans="1:56" ht="14">
      <c r="F42" s="297">
        <f t="shared" si="46"/>
        <v>44230</v>
      </c>
      <c r="G42" s="169">
        <f t="shared" si="12"/>
        <v>34</v>
      </c>
      <c r="H42" s="170">
        <f t="shared" si="13"/>
        <v>30.510400000000004</v>
      </c>
      <c r="I42" s="170">
        <f t="shared" si="14"/>
        <v>0.98922366938952766</v>
      </c>
      <c r="J42" s="170">
        <f t="shared" si="15"/>
        <v>314.49962366938951</v>
      </c>
      <c r="K42" s="170">
        <f t="shared" si="16"/>
        <v>2.4674749156191225</v>
      </c>
      <c r="L42" s="171">
        <f t="shared" si="17"/>
        <v>13.826794340034601</v>
      </c>
      <c r="M42" s="172" t="str">
        <f t="shared" si="18"/>
        <v>+</v>
      </c>
      <c r="N42" s="173">
        <f t="shared" si="19"/>
        <v>0.57611643083477504</v>
      </c>
      <c r="O42" s="174">
        <f t="shared" si="20"/>
        <v>-16.483120420588236</v>
      </c>
      <c r="P42" s="175">
        <f t="shared" si="48"/>
        <v>0.54926243434107347</v>
      </c>
      <c r="Q42" s="174">
        <f t="shared" si="21"/>
        <v>28.334740690522878</v>
      </c>
      <c r="R42" s="170">
        <f t="shared" si="22"/>
        <v>73.962413974919897</v>
      </c>
      <c r="S42" s="170">
        <f t="shared" si="23"/>
        <v>4.9308275983279932</v>
      </c>
      <c r="T42" s="291">
        <f t="shared" si="47"/>
        <v>0.41090229986066612</v>
      </c>
      <c r="U42" s="170">
        <f t="shared" si="24"/>
        <v>7.0691724016720068</v>
      </c>
      <c r="V42" s="170">
        <f t="shared" si="25"/>
        <v>16.930827598327994</v>
      </c>
      <c r="W42" s="176">
        <f t="shared" si="26"/>
        <v>0.29454885006966697</v>
      </c>
      <c r="X42" s="176">
        <f t="shared" si="27"/>
        <v>0.70545114993033309</v>
      </c>
      <c r="Y42" s="173">
        <f t="shared" si="28"/>
        <v>0.34375</v>
      </c>
      <c r="Z42" s="173">
        <f t="shared" si="3"/>
        <v>0.75486111111111109</v>
      </c>
      <c r="AA42" s="174">
        <f t="shared" si="29"/>
        <v>67.175621038591899</v>
      </c>
      <c r="AB42" s="174">
        <f t="shared" si="30"/>
        <v>42.289673933605869</v>
      </c>
      <c r="AC42" s="170">
        <f t="shared" si="31"/>
        <v>81.811563144534972</v>
      </c>
      <c r="AD42" s="170">
        <f t="shared" si="32"/>
        <v>5.4541042096356644</v>
      </c>
      <c r="AE42" s="176">
        <f t="shared" si="33"/>
        <v>0.2727456579318473</v>
      </c>
      <c r="AF42" s="176">
        <f t="shared" si="34"/>
        <v>0.72725434206815276</v>
      </c>
      <c r="AG42" s="173">
        <f t="shared" si="4"/>
        <v>0.32200809227292071</v>
      </c>
      <c r="AH42" s="173">
        <f t="shared" si="5"/>
        <v>0.77651677640922623</v>
      </c>
      <c r="AI42" s="170">
        <f t="shared" si="35"/>
        <v>90.570841007742899</v>
      </c>
      <c r="AJ42" s="170">
        <f t="shared" si="36"/>
        <v>6.0380560671828603</v>
      </c>
      <c r="AK42" s="176">
        <f t="shared" si="37"/>
        <v>0.24841433053404749</v>
      </c>
      <c r="AL42" s="176">
        <f t="shared" si="38"/>
        <v>0.75158566946595251</v>
      </c>
      <c r="AM42" s="173">
        <f t="shared" si="6"/>
        <v>0.2976767648751209</v>
      </c>
      <c r="AN42" s="173">
        <f t="shared" si="7"/>
        <v>0.80084810380702598</v>
      </c>
      <c r="AO42" s="170">
        <f t="shared" si="39"/>
        <v>99.171833289411268</v>
      </c>
      <c r="AP42" s="170">
        <f t="shared" si="40"/>
        <v>6.6114555526274179</v>
      </c>
      <c r="AQ42" s="176">
        <f t="shared" si="41"/>
        <v>0.22452268530719091</v>
      </c>
      <c r="AR42" s="176">
        <f t="shared" si="42"/>
        <v>0.77547731469280912</v>
      </c>
      <c r="AS42" s="173">
        <f t="shared" si="8"/>
        <v>0.2737851196482643</v>
      </c>
      <c r="AT42" s="173">
        <f t="shared" si="9"/>
        <v>0.82473974903388259</v>
      </c>
      <c r="AU42" s="177">
        <f t="shared" si="49"/>
        <v>4</v>
      </c>
      <c r="AV42" s="178" t="str">
        <f t="shared" si="44"/>
        <v>Mercredi</v>
      </c>
      <c r="AW42" s="177" t="str">
        <f>IF($BD$9="OUI","U",IF(Paramètres!$E$10=Paramètres!$G$10,"-",IF(F42&lt;$BD$7,$BF$8,IF(AND(F42&gt;=$BD$7,F42&lt;$BD$8),$BF$7,IF(AND(F42&gt;=$BD$8,F42&lt;$BE$7),$BF$8,$BF$7)))))</f>
        <v>H</v>
      </c>
      <c r="AX42" s="179">
        <f>IF($BD$9="OUI",0,IF(AW42="H",Paramètres!$E$10,IF(AW42="E",Paramètres!$G$10,Paramètres!$E$10)))</f>
        <v>1</v>
      </c>
      <c r="AY42" s="168" t="str">
        <f t="shared" si="10"/>
        <v>+</v>
      </c>
      <c r="AZ42" s="298">
        <f t="shared" si="45"/>
        <v>1.84419126251395E-3</v>
      </c>
      <c r="BB42" s="240" t="str">
        <f>IF($BD$9="OUI","U",IF(Paramètres!$D$10=Paramètres!$G$10,"",IF(F42&lt;$BD$7,$BF$8,IF(AND(F42&gt;=$BD$7,F42&lt;$BD$8),$BF$7,IF(AND(F42&gt;=$BD$8,F42&lt;$BE$7),$BF$8,$BF$7)))))</f>
        <v>H</v>
      </c>
    </row>
    <row r="43" spans="1:56" ht="14">
      <c r="F43" s="297">
        <f t="shared" si="46"/>
        <v>44231</v>
      </c>
      <c r="G43" s="169">
        <f t="shared" si="12"/>
        <v>35</v>
      </c>
      <c r="H43" s="170">
        <f t="shared" si="13"/>
        <v>31.495999999999981</v>
      </c>
      <c r="I43" s="170">
        <f t="shared" si="14"/>
        <v>1.0177671811272331</v>
      </c>
      <c r="J43" s="170">
        <f t="shared" si="15"/>
        <v>315.51376718112721</v>
      </c>
      <c r="K43" s="170">
        <f t="shared" si="16"/>
        <v>2.4637028678030317</v>
      </c>
      <c r="L43" s="171">
        <f t="shared" si="17"/>
        <v>13.92588019572106</v>
      </c>
      <c r="M43" s="172" t="str">
        <f t="shared" si="18"/>
        <v>+</v>
      </c>
      <c r="N43" s="173">
        <f t="shared" si="19"/>
        <v>0.58024500815504421</v>
      </c>
      <c r="O43" s="174">
        <f t="shared" si="20"/>
        <v>-16.185825072112905</v>
      </c>
      <c r="P43" s="175">
        <f t="shared" si="48"/>
        <v>0.54933124396307786</v>
      </c>
      <c r="Q43" s="174">
        <f t="shared" si="21"/>
        <v>28.632036038998208</v>
      </c>
      <c r="R43" s="170">
        <f t="shared" si="22"/>
        <v>74.298231457379202</v>
      </c>
      <c r="S43" s="170">
        <f t="shared" si="23"/>
        <v>4.9532154304919471</v>
      </c>
      <c r="T43" s="291">
        <f t="shared" si="47"/>
        <v>0.41276795254099558</v>
      </c>
      <c r="U43" s="170">
        <f t="shared" si="24"/>
        <v>7.0467845695080529</v>
      </c>
      <c r="V43" s="170">
        <f t="shared" si="25"/>
        <v>16.953215430491948</v>
      </c>
      <c r="W43" s="176">
        <f t="shared" si="26"/>
        <v>0.29361602372950218</v>
      </c>
      <c r="X43" s="176">
        <f t="shared" si="27"/>
        <v>0.70638397627049787</v>
      </c>
      <c r="Y43" s="173">
        <f t="shared" si="28"/>
        <v>0.3430555555555555</v>
      </c>
      <c r="Z43" s="173">
        <f t="shared" si="3"/>
        <v>0.75555555555555554</v>
      </c>
      <c r="AA43" s="174">
        <f t="shared" si="29"/>
        <v>67.614061870606278</v>
      </c>
      <c r="AB43" s="174">
        <f t="shared" si="30"/>
        <v>42.385302365300923</v>
      </c>
      <c r="AC43" s="170">
        <f t="shared" si="31"/>
        <v>82.126012893711021</v>
      </c>
      <c r="AD43" s="170">
        <f t="shared" si="32"/>
        <v>5.4750675262474013</v>
      </c>
      <c r="AE43" s="176">
        <f t="shared" si="33"/>
        <v>0.2718721864063583</v>
      </c>
      <c r="AF43" s="176">
        <f t="shared" si="34"/>
        <v>0.72812781359364165</v>
      </c>
      <c r="AG43" s="173">
        <f t="shared" si="4"/>
        <v>0.32120343036943616</v>
      </c>
      <c r="AH43" s="173">
        <f t="shared" si="5"/>
        <v>0.77745905755671962</v>
      </c>
      <c r="AI43" s="170">
        <f t="shared" si="35"/>
        <v>90.868962366868985</v>
      </c>
      <c r="AJ43" s="170">
        <f t="shared" si="36"/>
        <v>6.057930824457932</v>
      </c>
      <c r="AK43" s="176">
        <f t="shared" si="37"/>
        <v>0.24758621564758618</v>
      </c>
      <c r="AL43" s="176">
        <f t="shared" si="38"/>
        <v>0.75241378435241391</v>
      </c>
      <c r="AM43" s="173">
        <f t="shared" si="6"/>
        <v>0.29691745961066407</v>
      </c>
      <c r="AN43" s="173">
        <f t="shared" si="7"/>
        <v>0.80174502831549177</v>
      </c>
      <c r="AO43" s="170">
        <f t="shared" si="39"/>
        <v>99.460731571082192</v>
      </c>
      <c r="AP43" s="170">
        <f t="shared" si="40"/>
        <v>6.630715438072146</v>
      </c>
      <c r="AQ43" s="176">
        <f t="shared" si="41"/>
        <v>0.22372019008032726</v>
      </c>
      <c r="AR43" s="176">
        <f t="shared" si="42"/>
        <v>0.77627980991967271</v>
      </c>
      <c r="AS43" s="173">
        <f t="shared" si="8"/>
        <v>0.27305143404340515</v>
      </c>
      <c r="AT43" s="173">
        <f t="shared" si="9"/>
        <v>0.82561105388275058</v>
      </c>
      <c r="AU43" s="177">
        <f t="shared" si="49"/>
        <v>5</v>
      </c>
      <c r="AV43" s="178" t="str">
        <f t="shared" si="44"/>
        <v>Jeudi</v>
      </c>
      <c r="AW43" s="177" t="str">
        <f>IF($BD$9="OUI","U",IF(Paramètres!$E$10=Paramètres!$G$10,"-",IF(F43&lt;$BD$7,$BF$8,IF(AND(F43&gt;=$BD$7,F43&lt;$BD$8),$BF$7,IF(AND(F43&gt;=$BD$8,F43&lt;$BE$7),$BF$8,$BF$7)))))</f>
        <v>H</v>
      </c>
      <c r="AX43" s="179">
        <f>IF($BD$9="OUI",0,IF(AW43="H",Paramètres!$E$10,IF(AW43="E",Paramètres!$G$10,Paramètres!$E$10)))</f>
        <v>1</v>
      </c>
      <c r="AY43" s="168" t="str">
        <f t="shared" si="10"/>
        <v>+</v>
      </c>
      <c r="AZ43" s="298">
        <f t="shared" si="45"/>
        <v>1.8656526803294549E-3</v>
      </c>
      <c r="BB43" s="240" t="str">
        <f>IF($BD$9="OUI","U",IF(Paramètres!$D$10=Paramètres!$G$10,"",IF(F43&lt;$BD$7,$BF$8,IF(AND(F43&gt;=$BD$7,F43&lt;$BD$8),$BF$7,IF(AND(F43&gt;=$BD$8,F43&lt;$BE$7),$BF$8,$BF$7)))))</f>
        <v>H</v>
      </c>
    </row>
    <row r="44" spans="1:56" ht="14">
      <c r="F44" s="297">
        <f t="shared" si="46"/>
        <v>44232</v>
      </c>
      <c r="G44" s="169">
        <f t="shared" si="12"/>
        <v>36</v>
      </c>
      <c r="H44" s="170">
        <f t="shared" si="13"/>
        <v>32.481600000000014</v>
      </c>
      <c r="I44" s="170">
        <f t="shared" si="14"/>
        <v>1.0459937189832265</v>
      </c>
      <c r="J44" s="170">
        <f t="shared" si="15"/>
        <v>316.52759371898327</v>
      </c>
      <c r="K44" s="170">
        <f t="shared" si="16"/>
        <v>2.4568534406355305</v>
      </c>
      <c r="L44" s="171">
        <f t="shared" si="17"/>
        <v>14.011388638475028</v>
      </c>
      <c r="M44" s="172" t="str">
        <f t="shared" si="18"/>
        <v>+</v>
      </c>
      <c r="N44" s="173">
        <f t="shared" si="19"/>
        <v>0.58380785993645945</v>
      </c>
      <c r="O44" s="174">
        <f t="shared" si="20"/>
        <v>-15.883869621758564</v>
      </c>
      <c r="P44" s="175">
        <f t="shared" si="48"/>
        <v>0.54939062482610146</v>
      </c>
      <c r="Q44" s="174">
        <f t="shared" si="21"/>
        <v>28.93399148935255</v>
      </c>
      <c r="R44" s="170">
        <f t="shared" si="22"/>
        <v>74.637751375759024</v>
      </c>
      <c r="S44" s="170">
        <f t="shared" si="23"/>
        <v>4.9758500917172679</v>
      </c>
      <c r="T44" s="291">
        <f t="shared" si="47"/>
        <v>0.41465417430977231</v>
      </c>
      <c r="U44" s="170">
        <f t="shared" si="24"/>
        <v>7.0241499082827321</v>
      </c>
      <c r="V44" s="170">
        <f t="shared" si="25"/>
        <v>16.97585009171727</v>
      </c>
      <c r="W44" s="176">
        <f t="shared" si="26"/>
        <v>0.29267291284511382</v>
      </c>
      <c r="X44" s="176">
        <f t="shared" si="27"/>
        <v>0.70732708715488624</v>
      </c>
      <c r="Y44" s="173">
        <f t="shared" si="28"/>
        <v>0.34236111111111112</v>
      </c>
      <c r="Z44" s="173">
        <f t="shared" si="3"/>
        <v>0.75694444444444453</v>
      </c>
      <c r="AA44" s="174">
        <f t="shared" si="29"/>
        <v>68.058638499297899</v>
      </c>
      <c r="AB44" s="174">
        <f t="shared" si="30"/>
        <v>42.48023311471372</v>
      </c>
      <c r="AC44" s="170">
        <f t="shared" si="31"/>
        <v>82.444427369054011</v>
      </c>
      <c r="AD44" s="170">
        <f t="shared" si="32"/>
        <v>5.4962951579369337</v>
      </c>
      <c r="AE44" s="176">
        <f t="shared" si="33"/>
        <v>0.27098770175262776</v>
      </c>
      <c r="AF44" s="176">
        <f t="shared" si="34"/>
        <v>0.72901229824737224</v>
      </c>
      <c r="AG44" s="173">
        <f t="shared" si="4"/>
        <v>0.32037832657872928</v>
      </c>
      <c r="AH44" s="173">
        <f t="shared" si="5"/>
        <v>0.77840292307347381</v>
      </c>
      <c r="AI44" s="170">
        <f t="shared" si="35"/>
        <v>91.171347621106591</v>
      </c>
      <c r="AJ44" s="170">
        <f t="shared" si="36"/>
        <v>6.0780898414071061</v>
      </c>
      <c r="AK44" s="176">
        <f t="shared" si="37"/>
        <v>0.24674625660803726</v>
      </c>
      <c r="AL44" s="176">
        <f t="shared" si="38"/>
        <v>0.75325374339196272</v>
      </c>
      <c r="AM44" s="173">
        <f t="shared" si="6"/>
        <v>0.29613688143413874</v>
      </c>
      <c r="AN44" s="173">
        <f t="shared" si="7"/>
        <v>0.80264436821806429</v>
      </c>
      <c r="AO44" s="170">
        <f t="shared" si="39"/>
        <v>99.754246852124041</v>
      </c>
      <c r="AP44" s="170">
        <f t="shared" si="40"/>
        <v>6.650283123474936</v>
      </c>
      <c r="AQ44" s="176">
        <f t="shared" si="41"/>
        <v>0.22290486985521099</v>
      </c>
      <c r="AR44" s="176">
        <f t="shared" si="42"/>
        <v>0.77709513014478893</v>
      </c>
      <c r="AS44" s="173">
        <f t="shared" si="8"/>
        <v>0.27229549468131248</v>
      </c>
      <c r="AT44" s="173">
        <f t="shared" si="9"/>
        <v>0.8264857549708905</v>
      </c>
      <c r="AU44" s="177">
        <f t="shared" si="49"/>
        <v>6</v>
      </c>
      <c r="AV44" s="178" t="str">
        <f t="shared" si="44"/>
        <v>Vendredi</v>
      </c>
      <c r="AW44" s="177" t="str">
        <f>IF($BD$9="OUI","U",IF(Paramètres!$E$10=Paramètres!$G$10,"-",IF(F44&lt;$BD$7,$BF$8,IF(AND(F44&gt;=$BD$7,F44&lt;$BD$8),$BF$7,IF(AND(F44&gt;=$BD$8,F44&lt;$BE$7),$BF$8,$BF$7)))))</f>
        <v>H</v>
      </c>
      <c r="AX44" s="179">
        <f>IF($BD$9="OUI",0,IF(AW44="H",Paramètres!$E$10,IF(AW44="E",Paramètres!$G$10,Paramètres!$E$10)))</f>
        <v>1</v>
      </c>
      <c r="AY44" s="168" t="str">
        <f t="shared" si="10"/>
        <v>+</v>
      </c>
      <c r="AZ44" s="298">
        <f t="shared" si="45"/>
        <v>1.8862217687767302E-3</v>
      </c>
      <c r="BB44" s="240" t="str">
        <f>IF($BD$9="OUI","U",IF(Paramètres!$D$10=Paramètres!$G$10,"",IF(F44&lt;$BD$7,$BF$8,IF(AND(F44&gt;=$BD$7,F44&lt;$BD$8),$BF$7,IF(AND(F44&gt;=$BD$8,F44&lt;$BE$7),$BF$8,$BF$7)))))</f>
        <v>H</v>
      </c>
    </row>
    <row r="45" spans="1:56" ht="14">
      <c r="F45" s="297">
        <f t="shared" si="46"/>
        <v>44233</v>
      </c>
      <c r="G45" s="169">
        <f t="shared" si="12"/>
        <v>37</v>
      </c>
      <c r="H45" s="170">
        <f t="shared" si="13"/>
        <v>33.467199999999991</v>
      </c>
      <c r="I45" s="170">
        <f t="shared" si="14"/>
        <v>1.0738946627807193</v>
      </c>
      <c r="J45" s="170">
        <f t="shared" si="15"/>
        <v>317.54109466278072</v>
      </c>
      <c r="K45" s="170">
        <f t="shared" si="16"/>
        <v>2.4469522326007338</v>
      </c>
      <c r="L45" s="171">
        <f t="shared" si="17"/>
        <v>14.083387581525812</v>
      </c>
      <c r="M45" s="172" t="str">
        <f t="shared" si="18"/>
        <v>+</v>
      </c>
      <c r="N45" s="173">
        <f t="shared" si="19"/>
        <v>0.58680781589690889</v>
      </c>
      <c r="O45" s="174">
        <f t="shared" si="20"/>
        <v>-15.577368603121011</v>
      </c>
      <c r="P45" s="175">
        <f t="shared" si="48"/>
        <v>0.54944062409210903</v>
      </c>
      <c r="Q45" s="174">
        <f t="shared" si="21"/>
        <v>29.240492507990105</v>
      </c>
      <c r="R45" s="170">
        <f t="shared" si="22"/>
        <v>74.980816923847456</v>
      </c>
      <c r="S45" s="170">
        <f t="shared" si="23"/>
        <v>4.9987211282564967</v>
      </c>
      <c r="T45" s="291">
        <f t="shared" si="47"/>
        <v>0.41656009402137473</v>
      </c>
      <c r="U45" s="170">
        <f t="shared" si="24"/>
        <v>7.0012788717435033</v>
      </c>
      <c r="V45" s="170">
        <f t="shared" si="25"/>
        <v>16.998721128256499</v>
      </c>
      <c r="W45" s="176">
        <f t="shared" si="26"/>
        <v>0.29171995298931264</v>
      </c>
      <c r="X45" s="176">
        <f t="shared" si="27"/>
        <v>0.70828004701068747</v>
      </c>
      <c r="Y45" s="173">
        <f t="shared" si="28"/>
        <v>0.34097222222222223</v>
      </c>
      <c r="Z45" s="173">
        <f t="shared" si="3"/>
        <v>0.75763888888888886</v>
      </c>
      <c r="AA45" s="174">
        <f t="shared" si="29"/>
        <v>68.509170182939471</v>
      </c>
      <c r="AB45" s="174">
        <f t="shared" si="30"/>
        <v>42.574356265132295</v>
      </c>
      <c r="AC45" s="170">
        <f t="shared" si="31"/>
        <v>82.766675033051001</v>
      </c>
      <c r="AD45" s="170">
        <f t="shared" si="32"/>
        <v>5.5177783355367334</v>
      </c>
      <c r="AE45" s="176">
        <f t="shared" si="33"/>
        <v>0.27009256935263609</v>
      </c>
      <c r="AF45" s="176">
        <f t="shared" si="34"/>
        <v>0.72990743064736385</v>
      </c>
      <c r="AG45" s="173">
        <f t="shared" si="4"/>
        <v>0.31953319344474507</v>
      </c>
      <c r="AH45" s="173">
        <f t="shared" si="5"/>
        <v>0.77934805473947277</v>
      </c>
      <c r="AI45" s="170">
        <f t="shared" si="35"/>
        <v>91.477890878840043</v>
      </c>
      <c r="AJ45" s="170">
        <f t="shared" si="36"/>
        <v>6.0985260585893366</v>
      </c>
      <c r="AK45" s="176">
        <f t="shared" si="37"/>
        <v>0.24589474755877763</v>
      </c>
      <c r="AL45" s="176">
        <f t="shared" si="38"/>
        <v>0.75410525244122228</v>
      </c>
      <c r="AM45" s="173">
        <f t="shared" si="6"/>
        <v>0.29533537165088658</v>
      </c>
      <c r="AN45" s="173">
        <f t="shared" si="7"/>
        <v>0.80354587653333132</v>
      </c>
      <c r="AO45" s="170">
        <f t="shared" si="39"/>
        <v>100.05229741026299</v>
      </c>
      <c r="AP45" s="170">
        <f t="shared" si="40"/>
        <v>6.6701531606841993</v>
      </c>
      <c r="AQ45" s="176">
        <f t="shared" si="41"/>
        <v>0.22207695163815835</v>
      </c>
      <c r="AR45" s="176">
        <f t="shared" si="42"/>
        <v>0.77792304836184167</v>
      </c>
      <c r="AS45" s="173">
        <f t="shared" si="8"/>
        <v>0.2715175757302673</v>
      </c>
      <c r="AT45" s="173">
        <f t="shared" si="9"/>
        <v>0.8273636724539507</v>
      </c>
      <c r="AU45" s="177">
        <f t="shared" si="49"/>
        <v>7</v>
      </c>
      <c r="AV45" s="178" t="str">
        <f t="shared" si="44"/>
        <v>Samedi</v>
      </c>
      <c r="AW45" s="177" t="str">
        <f>IF($BD$9="OUI","U",IF(Paramètres!$E$10=Paramètres!$G$10,"-",IF(F45&lt;$BD$7,$BF$8,IF(AND(F45&gt;=$BD$7,F45&lt;$BD$8),$BF$7,IF(AND(F45&gt;=$BD$8,F45&lt;$BE$7),$BF$8,$BF$7)))))</f>
        <v>H</v>
      </c>
      <c r="AX45" s="179">
        <f>IF($BD$9="OUI",0,IF(AW45="H",Paramètres!$E$10,IF(AW45="E",Paramètres!$G$10,Paramètres!$E$10)))</f>
        <v>1</v>
      </c>
      <c r="AY45" s="168" t="str">
        <f t="shared" si="10"/>
        <v>+</v>
      </c>
      <c r="AZ45" s="298">
        <f t="shared" si="45"/>
        <v>1.9059197116024218E-3</v>
      </c>
      <c r="BB45" s="240" t="str">
        <f>IF($BD$9="OUI","U",IF(Paramètres!$D$10=Paramètres!$G$10,"",IF(F45&lt;$BD$7,$BF$8,IF(AND(F45&gt;=$BD$7,F45&lt;$BD$8),$BF$7,IF(AND(F45&gt;=$BD$8,F45&lt;$BE$7),$BF$8,$BF$7)))))</f>
        <v>H</v>
      </c>
    </row>
    <row r="46" spans="1:56" ht="14">
      <c r="F46" s="297">
        <f t="shared" si="46"/>
        <v>44234</v>
      </c>
      <c r="G46" s="169">
        <f t="shared" si="12"/>
        <v>38</v>
      </c>
      <c r="H46" s="170">
        <f t="shared" si="13"/>
        <v>34.452800000000025</v>
      </c>
      <c r="I46" s="170">
        <f t="shared" si="14"/>
        <v>1.1014615077221779</v>
      </c>
      <c r="J46" s="170">
        <f t="shared" si="15"/>
        <v>318.55426150772223</v>
      </c>
      <c r="K46" s="170">
        <f t="shared" si="16"/>
        <v>2.434028614052925</v>
      </c>
      <c r="L46" s="171">
        <f t="shared" si="17"/>
        <v>14.141960487100413</v>
      </c>
      <c r="M46" s="172" t="str">
        <f t="shared" si="18"/>
        <v>+</v>
      </c>
      <c r="N46" s="173">
        <f t="shared" si="19"/>
        <v>0.58924835362918382</v>
      </c>
      <c r="O46" s="174">
        <f t="shared" si="20"/>
        <v>-15.266436932627887</v>
      </c>
      <c r="P46" s="175">
        <f t="shared" si="48"/>
        <v>0.54948129972098025</v>
      </c>
      <c r="Q46" s="174">
        <f t="shared" si="21"/>
        <v>29.551424178483227</v>
      </c>
      <c r="R46" s="170">
        <f t="shared" si="22"/>
        <v>75.327275181896908</v>
      </c>
      <c r="S46" s="170">
        <f t="shared" si="23"/>
        <v>5.0218183454597938</v>
      </c>
      <c r="T46" s="291">
        <f t="shared" si="47"/>
        <v>0.41848486212164948</v>
      </c>
      <c r="U46" s="170">
        <f t="shared" si="24"/>
        <v>6.9781816545402062</v>
      </c>
      <c r="V46" s="170">
        <f t="shared" si="25"/>
        <v>17.021818345459792</v>
      </c>
      <c r="W46" s="176">
        <f t="shared" si="26"/>
        <v>0.29075756893917526</v>
      </c>
      <c r="X46" s="176">
        <f t="shared" si="27"/>
        <v>0.70924243106082463</v>
      </c>
      <c r="Y46" s="173">
        <f t="shared" si="28"/>
        <v>0.34027777777777773</v>
      </c>
      <c r="Z46" s="173">
        <f t="shared" si="3"/>
        <v>0.75902777777777775</v>
      </c>
      <c r="AA46" s="174">
        <f t="shared" si="29"/>
        <v>68.965477682118276</v>
      </c>
      <c r="AB46" s="174">
        <f t="shared" si="30"/>
        <v>42.667565170954539</v>
      </c>
      <c r="AC46" s="170">
        <f t="shared" si="31"/>
        <v>83.092627262007824</v>
      </c>
      <c r="AD46" s="170">
        <f t="shared" si="32"/>
        <v>5.5395084841338553</v>
      </c>
      <c r="AE46" s="176">
        <f t="shared" si="33"/>
        <v>0.26918714649442271</v>
      </c>
      <c r="AF46" s="176">
        <f t="shared" si="34"/>
        <v>0.73081285350557723</v>
      </c>
      <c r="AG46" s="173">
        <f t="shared" si="4"/>
        <v>0.31866844621540291</v>
      </c>
      <c r="AH46" s="173">
        <f t="shared" si="5"/>
        <v>0.7802941532265576</v>
      </c>
      <c r="AI46" s="170">
        <f t="shared" si="35"/>
        <v>91.788488459075978</v>
      </c>
      <c r="AJ46" s="170">
        <f t="shared" si="36"/>
        <v>6.1192325639383984</v>
      </c>
      <c r="AK46" s="176">
        <f t="shared" si="37"/>
        <v>0.24503197650256672</v>
      </c>
      <c r="AL46" s="176">
        <f t="shared" si="38"/>
        <v>0.75496802349743319</v>
      </c>
      <c r="AM46" s="173">
        <f t="shared" si="6"/>
        <v>0.29451327622354695</v>
      </c>
      <c r="AN46" s="173">
        <f t="shared" si="7"/>
        <v>0.80444932321841345</v>
      </c>
      <c r="AO46" s="170">
        <f t="shared" si="39"/>
        <v>100.35480334438721</v>
      </c>
      <c r="AP46" s="170">
        <f t="shared" si="40"/>
        <v>6.690320222959147</v>
      </c>
      <c r="AQ46" s="176">
        <f t="shared" si="41"/>
        <v>0.2212366573767022</v>
      </c>
      <c r="AR46" s="176">
        <f t="shared" si="42"/>
        <v>0.77876334262329783</v>
      </c>
      <c r="AS46" s="173">
        <f t="shared" si="8"/>
        <v>0.27071795709768243</v>
      </c>
      <c r="AT46" s="173">
        <f t="shared" si="9"/>
        <v>0.82824464234427808</v>
      </c>
      <c r="AU46" s="177">
        <f t="shared" si="49"/>
        <v>1</v>
      </c>
      <c r="AV46" s="178" t="str">
        <f t="shared" si="44"/>
        <v>Dimanche</v>
      </c>
      <c r="AW46" s="177" t="str">
        <f>IF($BD$9="OUI","U",IF(Paramètres!$E$10=Paramètres!$G$10,"-",IF(F46&lt;$BD$7,$BF$8,IF(AND(F46&gt;=$BD$7,F46&lt;$BD$8),$BF$7,IF(AND(F46&gt;=$BD$8,F46&lt;$BE$7),$BF$8,$BF$7)))))</f>
        <v>H</v>
      </c>
      <c r="AX46" s="179">
        <f>IF($BD$9="OUI",0,IF(AW46="H",Paramètres!$E$10,IF(AW46="E",Paramètres!$G$10,Paramètres!$E$10)))</f>
        <v>1</v>
      </c>
      <c r="AY46" s="168" t="str">
        <f t="shared" si="10"/>
        <v>+</v>
      </c>
      <c r="AZ46" s="298">
        <f t="shared" si="45"/>
        <v>1.9247681002747541E-3</v>
      </c>
      <c r="BB46" s="240" t="str">
        <f>IF($BD$9="OUI","U",IF(Paramètres!$D$10=Paramètres!$G$10,"",IF(F46&lt;$BD$7,$BF$8,IF(AND(F46&gt;=$BD$7,F46&lt;$BD$8),$BF$7,IF(AND(F46&gt;=$BD$8,F46&lt;$BE$7),$BF$8,$BF$7)))))</f>
        <v>H</v>
      </c>
    </row>
    <row r="47" spans="1:56" ht="14">
      <c r="F47" s="297">
        <f t="shared" si="46"/>
        <v>44235</v>
      </c>
      <c r="G47" s="169">
        <f t="shared" si="12"/>
        <v>39</v>
      </c>
      <c r="H47" s="170">
        <f t="shared" si="13"/>
        <v>35.438400000000001</v>
      </c>
      <c r="I47" s="170">
        <f t="shared" si="14"/>
        <v>1.128685867200458</v>
      </c>
      <c r="J47" s="170">
        <f t="shared" si="15"/>
        <v>319.56708586720043</v>
      </c>
      <c r="K47" s="170">
        <f t="shared" si="16"/>
        <v>2.4181156086306754</v>
      </c>
      <c r="L47" s="171">
        <f t="shared" si="17"/>
        <v>14.187205903324534</v>
      </c>
      <c r="M47" s="172" t="str">
        <f t="shared" si="18"/>
        <v>+</v>
      </c>
      <c r="N47" s="173">
        <f t="shared" si="19"/>
        <v>0.59113357930518895</v>
      </c>
      <c r="O47" s="174">
        <f t="shared" si="20"/>
        <v>-14.951189837626183</v>
      </c>
      <c r="P47" s="175">
        <f t="shared" si="48"/>
        <v>0.54951272014891372</v>
      </c>
      <c r="Q47" s="174">
        <f t="shared" si="21"/>
        <v>29.866671273484933</v>
      </c>
      <c r="R47" s="170">
        <f t="shared" si="22"/>
        <v>75.676977173136777</v>
      </c>
      <c r="S47" s="170">
        <f t="shared" si="23"/>
        <v>5.0451318115424515</v>
      </c>
      <c r="T47" s="291">
        <f t="shared" si="47"/>
        <v>0.42042765096187096</v>
      </c>
      <c r="U47" s="170">
        <f t="shared" si="24"/>
        <v>6.9548681884575485</v>
      </c>
      <c r="V47" s="170">
        <f t="shared" si="25"/>
        <v>17.045131811542451</v>
      </c>
      <c r="W47" s="176">
        <f t="shared" si="26"/>
        <v>0.28978617451906452</v>
      </c>
      <c r="X47" s="176">
        <f t="shared" si="27"/>
        <v>0.71021382548093548</v>
      </c>
      <c r="Y47" s="173">
        <f t="shared" si="28"/>
        <v>0.33958333333333335</v>
      </c>
      <c r="Z47" s="173">
        <f t="shared" si="3"/>
        <v>0.7597222222222223</v>
      </c>
      <c r="AA47" s="174">
        <f t="shared" si="29"/>
        <v>69.4273833472745</v>
      </c>
      <c r="AB47" s="174">
        <f t="shared" si="30"/>
        <v>42.759756498520503</v>
      </c>
      <c r="AC47" s="170">
        <f t="shared" si="31"/>
        <v>83.422158410841561</v>
      </c>
      <c r="AD47" s="170">
        <f t="shared" si="32"/>
        <v>5.5614772273894371</v>
      </c>
      <c r="AE47" s="176">
        <f t="shared" si="33"/>
        <v>0.26827178219210679</v>
      </c>
      <c r="AF47" s="176">
        <f t="shared" si="34"/>
        <v>0.73172821780789332</v>
      </c>
      <c r="AG47" s="173">
        <f t="shared" si="4"/>
        <v>0.31778450234102046</v>
      </c>
      <c r="AH47" s="173">
        <f t="shared" si="5"/>
        <v>0.78124093795680694</v>
      </c>
      <c r="AI47" s="170">
        <f t="shared" si="35"/>
        <v>92.103038955170845</v>
      </c>
      <c r="AJ47" s="170">
        <f t="shared" si="36"/>
        <v>6.14020259701139</v>
      </c>
      <c r="AK47" s="176">
        <f t="shared" si="37"/>
        <v>0.24415822512452542</v>
      </c>
      <c r="AL47" s="176">
        <f t="shared" si="38"/>
        <v>0.75584177487547455</v>
      </c>
      <c r="AM47" s="173">
        <f t="shared" si="6"/>
        <v>0.29367094527343907</v>
      </c>
      <c r="AN47" s="173">
        <f t="shared" si="7"/>
        <v>0.80535449502438816</v>
      </c>
      <c r="AO47" s="170">
        <f t="shared" si="39"/>
        <v>100.66168663562215</v>
      </c>
      <c r="AP47" s="170">
        <f t="shared" si="40"/>
        <v>6.7107791090414768</v>
      </c>
      <c r="AQ47" s="176">
        <f t="shared" si="41"/>
        <v>0.22038420378993848</v>
      </c>
      <c r="AR47" s="176">
        <f t="shared" si="42"/>
        <v>0.7796157962100615</v>
      </c>
      <c r="AS47" s="173">
        <f t="shared" si="8"/>
        <v>0.26989692393885212</v>
      </c>
      <c r="AT47" s="173">
        <f t="shared" si="9"/>
        <v>0.82912851635897511</v>
      </c>
      <c r="AU47" s="177">
        <f t="shared" si="49"/>
        <v>2</v>
      </c>
      <c r="AV47" s="178" t="str">
        <f t="shared" si="44"/>
        <v>Lundi</v>
      </c>
      <c r="AW47" s="177" t="str">
        <f>IF($BD$9="OUI","U",IF(Paramètres!$E$10=Paramètres!$G$10,"-",IF(F47&lt;$BD$7,$BF$8,IF(AND(F47&gt;=$BD$7,F47&lt;$BD$8),$BF$7,IF(AND(F47&gt;=$BD$8,F47&lt;$BE$7),$BF$8,$BF$7)))))</f>
        <v>H</v>
      </c>
      <c r="AX47" s="179">
        <f>IF($BD$9="OUI",0,IF(AW47="H",Paramètres!$E$10,IF(AW47="E",Paramètres!$G$10,Paramètres!$E$10)))</f>
        <v>1</v>
      </c>
      <c r="AY47" s="168" t="str">
        <f t="shared" si="10"/>
        <v>+</v>
      </c>
      <c r="AZ47" s="298">
        <f t="shared" si="45"/>
        <v>1.9427888402214766E-3</v>
      </c>
      <c r="BB47" s="240" t="str">
        <f>IF($BD$9="OUI","U",IF(Paramètres!$D$10=Paramètres!$G$10,"",IF(F47&lt;$BD$7,$BF$8,IF(AND(F47&gt;=$BD$7,F47&lt;$BD$8),$BF$7,IF(AND(F47&gt;=$BD$8,F47&lt;$BE$7),$BF$8,$BF$7)))))</f>
        <v>H</v>
      </c>
    </row>
    <row r="48" spans="1:56" ht="14">
      <c r="F48" s="297">
        <f t="shared" si="46"/>
        <v>44236</v>
      </c>
      <c r="G48" s="169">
        <f t="shared" si="12"/>
        <v>40</v>
      </c>
      <c r="H48" s="170">
        <f t="shared" si="13"/>
        <v>36.423999999999978</v>
      </c>
      <c r="I48" s="170">
        <f t="shared" si="14"/>
        <v>1.1555594755521141</v>
      </c>
      <c r="J48" s="170">
        <f t="shared" si="15"/>
        <v>320.57955947555212</v>
      </c>
      <c r="K48" s="170">
        <f t="shared" si="16"/>
        <v>2.3992497709684892</v>
      </c>
      <c r="L48" s="171">
        <f t="shared" si="17"/>
        <v>14.219236986082414</v>
      </c>
      <c r="M48" s="172" t="str">
        <f t="shared" si="18"/>
        <v>+</v>
      </c>
      <c r="N48" s="173">
        <f t="shared" si="19"/>
        <v>0.5924682077534339</v>
      </c>
      <c r="O48" s="174">
        <f t="shared" si="20"/>
        <v>-14.631742787817601</v>
      </c>
      <c r="P48" s="175">
        <f t="shared" si="48"/>
        <v>0.54953496395638446</v>
      </c>
      <c r="Q48" s="174">
        <f t="shared" si="21"/>
        <v>30.186118323293513</v>
      </c>
      <c r="R48" s="170">
        <f t="shared" si="22"/>
        <v>76.029777904306883</v>
      </c>
      <c r="S48" s="170">
        <f t="shared" si="23"/>
        <v>5.0686518602871251</v>
      </c>
      <c r="T48" s="291">
        <f t="shared" si="47"/>
        <v>0.42238765502392711</v>
      </c>
      <c r="U48" s="170">
        <f t="shared" si="24"/>
        <v>6.9313481397128749</v>
      </c>
      <c r="V48" s="170">
        <f t="shared" si="25"/>
        <v>17.068651860287126</v>
      </c>
      <c r="W48" s="176">
        <f t="shared" si="26"/>
        <v>0.28880617248803647</v>
      </c>
      <c r="X48" s="176">
        <f t="shared" si="27"/>
        <v>0.71119382751196358</v>
      </c>
      <c r="Y48" s="173">
        <f t="shared" si="28"/>
        <v>0.33819444444444446</v>
      </c>
      <c r="Z48" s="173">
        <f t="shared" si="3"/>
        <v>0.76041666666666663</v>
      </c>
      <c r="AA48" s="174">
        <f t="shared" si="29"/>
        <v>69.89471119570338</v>
      </c>
      <c r="AB48" s="174">
        <f t="shared" si="30"/>
        <v>42.85083025536904</v>
      </c>
      <c r="AC48" s="170">
        <f t="shared" si="31"/>
        <v>83.755145864853361</v>
      </c>
      <c r="AD48" s="170">
        <f t="shared" si="32"/>
        <v>5.5836763909902238</v>
      </c>
      <c r="AE48" s="176">
        <f t="shared" si="33"/>
        <v>0.26734681704207403</v>
      </c>
      <c r="AF48" s="176">
        <f t="shared" si="34"/>
        <v>0.73265318295792603</v>
      </c>
      <c r="AG48" s="173">
        <f t="shared" si="4"/>
        <v>0.31688178099845837</v>
      </c>
      <c r="AH48" s="173">
        <f t="shared" si="5"/>
        <v>0.78218814691431049</v>
      </c>
      <c r="AI48" s="170">
        <f t="shared" si="35"/>
        <v>92.421443288281665</v>
      </c>
      <c r="AJ48" s="170">
        <f t="shared" si="36"/>
        <v>6.1614295525521108</v>
      </c>
      <c r="AK48" s="176">
        <f t="shared" si="37"/>
        <v>0.24327376864366204</v>
      </c>
      <c r="AL48" s="176">
        <f t="shared" si="38"/>
        <v>0.75672623135633799</v>
      </c>
      <c r="AM48" s="173">
        <f t="shared" si="6"/>
        <v>0.29280873260004642</v>
      </c>
      <c r="AN48" s="173">
        <f t="shared" si="7"/>
        <v>0.80626119531272245</v>
      </c>
      <c r="AO48" s="170">
        <f t="shared" si="39"/>
        <v>100.97287120041796</v>
      </c>
      <c r="AP48" s="170">
        <f t="shared" si="40"/>
        <v>6.7315247466945305</v>
      </c>
      <c r="AQ48" s="176">
        <f t="shared" si="41"/>
        <v>0.21951980222106124</v>
      </c>
      <c r="AR48" s="176">
        <f t="shared" si="42"/>
        <v>0.78048019777893884</v>
      </c>
      <c r="AS48" s="173">
        <f t="shared" si="8"/>
        <v>0.26905476617744561</v>
      </c>
      <c r="AT48" s="173">
        <f t="shared" si="9"/>
        <v>0.8300151617353233</v>
      </c>
      <c r="AU48" s="177">
        <f t="shared" si="49"/>
        <v>3</v>
      </c>
      <c r="AV48" s="178" t="str">
        <f t="shared" si="44"/>
        <v>Mardi</v>
      </c>
      <c r="AW48" s="177" t="str">
        <f>IF($BD$9="OUI","U",IF(Paramètres!$E$10=Paramètres!$G$10,"-",IF(F48&lt;$BD$7,$BF$8,IF(AND(F48&gt;=$BD$7,F48&lt;$BD$8),$BF$7,IF(AND(F48&gt;=$BD$8,F48&lt;$BE$7),$BF$8,$BF$7)))))</f>
        <v>H</v>
      </c>
      <c r="AX48" s="179">
        <f>IF($BD$9="OUI",0,IF(AW48="H",Paramètres!$E$10,IF(AW48="E",Paramètres!$G$10,Paramètres!$E$10)))</f>
        <v>1</v>
      </c>
      <c r="AY48" s="168" t="str">
        <f t="shared" si="10"/>
        <v>+</v>
      </c>
      <c r="AZ48" s="298">
        <f t="shared" si="45"/>
        <v>1.9600040620561532E-3</v>
      </c>
      <c r="BB48" s="240" t="str">
        <f>IF($BD$9="OUI","U",IF(Paramètres!$D$10=Paramètres!$G$10,"",IF(F48&lt;$BD$7,$BF$8,IF(AND(F48&gt;=$BD$7,F48&lt;$BD$8),$BF$7,IF(AND(F48&gt;=$BD$8,F48&lt;$BE$7),$BF$8,$BF$7)))))</f>
        <v>H</v>
      </c>
    </row>
    <row r="49" spans="6:54" ht="14">
      <c r="F49" s="297">
        <f t="shared" si="46"/>
        <v>44237</v>
      </c>
      <c r="G49" s="169">
        <f t="shared" si="12"/>
        <v>41</v>
      </c>
      <c r="H49" s="170">
        <f t="shared" si="13"/>
        <v>37.409600000000012</v>
      </c>
      <c r="I49" s="170">
        <f t="shared" si="14"/>
        <v>1.1820741907517072</v>
      </c>
      <c r="J49" s="170">
        <f t="shared" si="15"/>
        <v>321.59167419075175</v>
      </c>
      <c r="K49" s="170">
        <f t="shared" si="16"/>
        <v>2.3774710612554264</v>
      </c>
      <c r="L49" s="171">
        <f t="shared" si="17"/>
        <v>14.238181008028533</v>
      </c>
      <c r="M49" s="172" t="str">
        <f t="shared" si="18"/>
        <v>+</v>
      </c>
      <c r="N49" s="173">
        <f t="shared" si="19"/>
        <v>0.59325754200118885</v>
      </c>
      <c r="O49" s="174">
        <f t="shared" si="20"/>
        <v>-14.308211430046306</v>
      </c>
      <c r="P49" s="175">
        <f t="shared" si="48"/>
        <v>0.54954811952718041</v>
      </c>
      <c r="Q49" s="174">
        <f t="shared" si="21"/>
        <v>30.509649681064808</v>
      </c>
      <c r="R49" s="170">
        <f t="shared" si="22"/>
        <v>76.385536391115082</v>
      </c>
      <c r="S49" s="170">
        <f t="shared" si="23"/>
        <v>5.0923690927410057</v>
      </c>
      <c r="T49" s="291">
        <f t="shared" si="47"/>
        <v>0.42436409106175049</v>
      </c>
      <c r="U49" s="170">
        <f t="shared" si="24"/>
        <v>6.9076309072589943</v>
      </c>
      <c r="V49" s="170">
        <f t="shared" si="25"/>
        <v>17.092369092741006</v>
      </c>
      <c r="W49" s="176">
        <f t="shared" si="26"/>
        <v>0.28781795446912478</v>
      </c>
      <c r="X49" s="176">
        <f t="shared" si="27"/>
        <v>0.71218204553087527</v>
      </c>
      <c r="Y49" s="173">
        <f t="shared" si="28"/>
        <v>0.33749999999999997</v>
      </c>
      <c r="Z49" s="173">
        <f t="shared" si="3"/>
        <v>0.76180555555555562</v>
      </c>
      <c r="AA49" s="174">
        <f t="shared" si="29"/>
        <v>70.36728697848686</v>
      </c>
      <c r="AB49" s="174">
        <f t="shared" si="30"/>
        <v>42.940689808705464</v>
      </c>
      <c r="AC49" s="170">
        <f t="shared" si="31"/>
        <v>84.091470079071769</v>
      </c>
      <c r="AD49" s="170">
        <f t="shared" si="32"/>
        <v>5.6060980052714511</v>
      </c>
      <c r="AE49" s="176">
        <f t="shared" si="33"/>
        <v>0.26641258311368954</v>
      </c>
      <c r="AF49" s="176">
        <f t="shared" si="34"/>
        <v>0.73358741688631046</v>
      </c>
      <c r="AG49" s="173">
        <f t="shared" si="4"/>
        <v>0.31596070264086984</v>
      </c>
      <c r="AH49" s="173">
        <f t="shared" si="5"/>
        <v>0.78313553641349076</v>
      </c>
      <c r="AI49" s="170">
        <f t="shared" si="35"/>
        <v>92.74360475091477</v>
      </c>
      <c r="AJ49" s="170">
        <f t="shared" si="36"/>
        <v>6.182906983394318</v>
      </c>
      <c r="AK49" s="176">
        <f t="shared" si="37"/>
        <v>0.24237887569190342</v>
      </c>
      <c r="AL49" s="176">
        <f t="shared" si="38"/>
        <v>0.75762112430809658</v>
      </c>
      <c r="AM49" s="173">
        <f t="shared" si="6"/>
        <v>0.29192699521908372</v>
      </c>
      <c r="AN49" s="173">
        <f t="shared" si="7"/>
        <v>0.80716924383527688</v>
      </c>
      <c r="AO49" s="170">
        <f t="shared" si="39"/>
        <v>101.2882829358949</v>
      </c>
      <c r="AP49" s="170">
        <f t="shared" si="40"/>
        <v>6.7525521957263264</v>
      </c>
      <c r="AQ49" s="176">
        <f t="shared" si="41"/>
        <v>0.21864365851140308</v>
      </c>
      <c r="AR49" s="176">
        <f t="shared" si="42"/>
        <v>0.78135634148859701</v>
      </c>
      <c r="AS49" s="173">
        <f t="shared" si="8"/>
        <v>0.26819177803858335</v>
      </c>
      <c r="AT49" s="173">
        <f t="shared" si="9"/>
        <v>0.83090446101577731</v>
      </c>
      <c r="AU49" s="177">
        <f t="shared" si="49"/>
        <v>4</v>
      </c>
      <c r="AV49" s="178" t="str">
        <f t="shared" si="44"/>
        <v>Mercredi</v>
      </c>
      <c r="AW49" s="177" t="str">
        <f>IF($BD$9="OUI","U",IF(Paramètres!$E$10=Paramètres!$G$10,"-",IF(F49&lt;$BD$7,$BF$8,IF(AND(F49&gt;=$BD$7,F49&lt;$BD$8),$BF$7,IF(AND(F49&gt;=$BD$8,F49&lt;$BE$7),$BF$8,$BF$7)))))</f>
        <v>H</v>
      </c>
      <c r="AX49" s="179">
        <f>IF($BD$9="OUI",0,IF(AW49="H",Paramètres!$E$10,IF(AW49="E",Paramètres!$G$10,Paramètres!$E$10)))</f>
        <v>1</v>
      </c>
      <c r="AY49" s="168" t="str">
        <f t="shared" si="10"/>
        <v>+</v>
      </c>
      <c r="AZ49" s="298">
        <f t="shared" si="45"/>
        <v>1.9764360378233814E-3</v>
      </c>
      <c r="BB49" s="240" t="str">
        <f>IF($BD$9="OUI","U",IF(Paramètres!$D$10=Paramètres!$G$10,"",IF(F49&lt;$BD$7,$BF$8,IF(AND(F49&gt;=$BD$7,F49&lt;$BD$8),$BF$7,IF(AND(F49&gt;=$BD$8,F49&lt;$BE$7),$BF$8,$BF$7)))))</f>
        <v>H</v>
      </c>
    </row>
    <row r="50" spans="6:54" ht="14">
      <c r="F50" s="297">
        <f t="shared" si="46"/>
        <v>44238</v>
      </c>
      <c r="G50" s="169">
        <f t="shared" si="12"/>
        <v>42</v>
      </c>
      <c r="H50" s="170">
        <f t="shared" si="13"/>
        <v>38.395199999999988</v>
      </c>
      <c r="I50" s="170">
        <f t="shared" si="14"/>
        <v>1.2082219970460302</v>
      </c>
      <c r="J50" s="170">
        <f t="shared" si="15"/>
        <v>322.60342199704604</v>
      </c>
      <c r="K50" s="170">
        <f t="shared" si="16"/>
        <v>2.3528227171842286</v>
      </c>
      <c r="L50" s="171">
        <f t="shared" si="17"/>
        <v>14.244178856921035</v>
      </c>
      <c r="M50" s="172" t="str">
        <f t="shared" si="18"/>
        <v>+</v>
      </c>
      <c r="N50" s="173">
        <f t="shared" si="19"/>
        <v>0.59350745237170976</v>
      </c>
      <c r="O50" s="174">
        <f t="shared" si="20"/>
        <v>-13.980711526429884</v>
      </c>
      <c r="P50" s="175">
        <f t="shared" si="48"/>
        <v>0.54955228470002238</v>
      </c>
      <c r="Q50" s="174">
        <f t="shared" si="21"/>
        <v>30.837149584681228</v>
      </c>
      <c r="R50" s="170">
        <f t="shared" si="22"/>
        <v>76.744115669526622</v>
      </c>
      <c r="S50" s="170">
        <f t="shared" si="23"/>
        <v>5.1162743779684412</v>
      </c>
      <c r="T50" s="291">
        <f t="shared" si="47"/>
        <v>0.42635619816403675</v>
      </c>
      <c r="U50" s="170">
        <f t="shared" si="24"/>
        <v>6.8837256220315588</v>
      </c>
      <c r="V50" s="170">
        <f t="shared" si="25"/>
        <v>17.116274377968441</v>
      </c>
      <c r="W50" s="176">
        <f t="shared" si="26"/>
        <v>0.2868219009179816</v>
      </c>
      <c r="X50" s="176">
        <f t="shared" si="27"/>
        <v>0.71317809908201835</v>
      </c>
      <c r="Y50" s="173">
        <f t="shared" si="28"/>
        <v>0.33611111111111108</v>
      </c>
      <c r="Z50" s="173">
        <f t="shared" si="3"/>
        <v>0.76250000000000007</v>
      </c>
      <c r="AA50" s="174">
        <f t="shared" si="29"/>
        <v>70.844938237830434</v>
      </c>
      <c r="AB50" s="174">
        <f t="shared" si="30"/>
        <v>43.029241893864743</v>
      </c>
      <c r="AC50" s="170">
        <f t="shared" si="31"/>
        <v>84.431014605772916</v>
      </c>
      <c r="AD50" s="170">
        <f t="shared" si="32"/>
        <v>5.6287343070515279</v>
      </c>
      <c r="AE50" s="176">
        <f t="shared" si="33"/>
        <v>0.265469403872853</v>
      </c>
      <c r="AF50" s="176">
        <f t="shared" si="34"/>
        <v>0.734530596127147</v>
      </c>
      <c r="AG50" s="173">
        <f t="shared" si="4"/>
        <v>0.31502168857287532</v>
      </c>
      <c r="AH50" s="173">
        <f t="shared" si="5"/>
        <v>0.78408288082716926</v>
      </c>
      <c r="AI50" s="170">
        <f t="shared" si="35"/>
        <v>93.06942904096536</v>
      </c>
      <c r="AJ50" s="170">
        <f t="shared" si="36"/>
        <v>6.2046286027310238</v>
      </c>
      <c r="AK50" s="176">
        <f t="shared" si="37"/>
        <v>0.24147380821954068</v>
      </c>
      <c r="AL50" s="176">
        <f t="shared" si="38"/>
        <v>0.75852619178045932</v>
      </c>
      <c r="AM50" s="173">
        <f t="shared" si="6"/>
        <v>0.291026092919563</v>
      </c>
      <c r="AN50" s="173">
        <f t="shared" si="7"/>
        <v>0.8080784764804817</v>
      </c>
      <c r="AO50" s="170">
        <f t="shared" si="39"/>
        <v>101.60784975770888</v>
      </c>
      <c r="AP50" s="170">
        <f t="shared" si="40"/>
        <v>6.7738566505139248</v>
      </c>
      <c r="AQ50" s="176">
        <f t="shared" si="41"/>
        <v>0.21775597289525314</v>
      </c>
      <c r="AR50" s="176">
        <f t="shared" si="42"/>
        <v>0.78224402710474683</v>
      </c>
      <c r="AS50" s="173">
        <f t="shared" si="8"/>
        <v>0.26730825759527543</v>
      </c>
      <c r="AT50" s="173">
        <f t="shared" si="9"/>
        <v>0.83179631180476921</v>
      </c>
      <c r="AU50" s="177">
        <f t="shared" si="49"/>
        <v>5</v>
      </c>
      <c r="AV50" s="178" t="str">
        <f t="shared" si="44"/>
        <v>Jeudi</v>
      </c>
      <c r="AW50" s="177" t="str">
        <f>IF($BD$9="OUI","U",IF(Paramètres!$E$10=Paramètres!$G$10,"-",IF(F50&lt;$BD$7,$BF$8,IF(AND(F50&gt;=$BD$7,F50&lt;$BD$8),$BF$7,IF(AND(F50&gt;=$BD$8,F50&lt;$BE$7),$BF$8,$BF$7)))))</f>
        <v>H</v>
      </c>
      <c r="AX50" s="179">
        <f>IF($BD$9="OUI",0,IF(AW50="H",Paramètres!$E$10,IF(AW50="E",Paramètres!$G$10,Paramètres!$E$10)))</f>
        <v>1</v>
      </c>
      <c r="AY50" s="168" t="str">
        <f t="shared" si="10"/>
        <v>+</v>
      </c>
      <c r="AZ50" s="298">
        <f t="shared" si="45"/>
        <v>1.9921071022862558E-3</v>
      </c>
      <c r="BB50" s="240" t="str">
        <f>IF($BD$9="OUI","U",IF(Paramètres!$D$10=Paramètres!$G$10,"",IF(F50&lt;$BD$7,$BF$8,IF(AND(F50&gt;=$BD$7,F50&lt;$BD$8),$BF$7,IF(AND(F50&gt;=$BD$8,F50&lt;$BE$7),$BF$8,$BF$7)))))</f>
        <v>H</v>
      </c>
    </row>
    <row r="51" spans="6:54" ht="14">
      <c r="F51" s="297">
        <f t="shared" si="46"/>
        <v>44239</v>
      </c>
      <c r="G51" s="169">
        <f t="shared" si="12"/>
        <v>43</v>
      </c>
      <c r="H51" s="170">
        <f t="shared" si="13"/>
        <v>39.380800000000022</v>
      </c>
      <c r="I51" s="170">
        <f t="shared" si="14"/>
        <v>1.2339950075272332</v>
      </c>
      <c r="J51" s="170">
        <f t="shared" si="15"/>
        <v>323.61479500752728</v>
      </c>
      <c r="K51" s="170">
        <f t="shared" si="16"/>
        <v>2.3253511238260356</v>
      </c>
      <c r="L51" s="171">
        <f t="shared" si="17"/>
        <v>14.237384525413075</v>
      </c>
      <c r="M51" s="172" t="str">
        <f t="shared" si="18"/>
        <v>+</v>
      </c>
      <c r="N51" s="173">
        <f t="shared" si="19"/>
        <v>0.59322435522554484</v>
      </c>
      <c r="O51" s="174">
        <f t="shared" si="20"/>
        <v>-13.649358895814993</v>
      </c>
      <c r="P51" s="175">
        <f t="shared" si="48"/>
        <v>0.54954756641425295</v>
      </c>
      <c r="Q51" s="174">
        <f t="shared" si="21"/>
        <v>31.168502215296122</v>
      </c>
      <c r="R51" s="170">
        <f t="shared" si="22"/>
        <v>77.105382793785211</v>
      </c>
      <c r="S51" s="170">
        <f t="shared" si="23"/>
        <v>5.1403588529190136</v>
      </c>
      <c r="T51" s="291">
        <f t="shared" si="47"/>
        <v>0.42836323774325114</v>
      </c>
      <c r="U51" s="170">
        <f t="shared" si="24"/>
        <v>6.8596411470809864</v>
      </c>
      <c r="V51" s="170">
        <f t="shared" si="25"/>
        <v>17.140358852919015</v>
      </c>
      <c r="W51" s="176">
        <f t="shared" si="26"/>
        <v>0.28581838112837443</v>
      </c>
      <c r="X51" s="176">
        <f t="shared" si="27"/>
        <v>0.71418161887162557</v>
      </c>
      <c r="Y51" s="173">
        <f t="shared" si="28"/>
        <v>0.3354166666666667</v>
      </c>
      <c r="Z51" s="173">
        <f t="shared" si="3"/>
        <v>0.76388888888888884</v>
      </c>
      <c r="AA51" s="174">
        <f t="shared" si="29"/>
        <v>71.327494355281075</v>
      </c>
      <c r="AB51" s="174">
        <f t="shared" si="30"/>
        <v>43.116396613547174</v>
      </c>
      <c r="AC51" s="170">
        <f t="shared" si="31"/>
        <v>84.773666110788554</v>
      </c>
      <c r="AD51" s="170">
        <f t="shared" si="32"/>
        <v>5.6515777407192367</v>
      </c>
      <c r="AE51" s="176">
        <f t="shared" si="33"/>
        <v>0.26451759413669845</v>
      </c>
      <c r="AF51" s="176">
        <f t="shared" si="34"/>
        <v>0.73548240586330149</v>
      </c>
      <c r="AG51" s="173">
        <f t="shared" si="4"/>
        <v>0.31406516055095141</v>
      </c>
      <c r="AH51" s="173">
        <f t="shared" si="5"/>
        <v>0.78502997227755456</v>
      </c>
      <c r="AI51" s="170">
        <f t="shared" si="35"/>
        <v>93.398824286649599</v>
      </c>
      <c r="AJ51" s="170">
        <f t="shared" si="36"/>
        <v>6.2265882857766401</v>
      </c>
      <c r="AK51" s="176">
        <f t="shared" si="37"/>
        <v>0.24055882142597332</v>
      </c>
      <c r="AL51" s="176">
        <f t="shared" si="38"/>
        <v>0.7594411785740266</v>
      </c>
      <c r="AM51" s="173">
        <f t="shared" si="6"/>
        <v>0.29010638784022624</v>
      </c>
      <c r="AN51" s="173">
        <f t="shared" si="7"/>
        <v>0.80898874498827966</v>
      </c>
      <c r="AO51" s="170">
        <f t="shared" si="39"/>
        <v>101.93150163070972</v>
      </c>
      <c r="AP51" s="170">
        <f t="shared" si="40"/>
        <v>6.7954334420473144</v>
      </c>
      <c r="AQ51" s="176">
        <f t="shared" si="41"/>
        <v>0.21685693991469523</v>
      </c>
      <c r="AR51" s="176">
        <f t="shared" si="42"/>
        <v>0.78314306008530477</v>
      </c>
      <c r="AS51" s="173">
        <f t="shared" si="8"/>
        <v>0.26640450632894813</v>
      </c>
      <c r="AT51" s="173">
        <f t="shared" si="9"/>
        <v>0.83269062649955783</v>
      </c>
      <c r="AU51" s="177">
        <f t="shared" si="49"/>
        <v>6</v>
      </c>
      <c r="AV51" s="178" t="str">
        <f t="shared" si="44"/>
        <v>Vendredi</v>
      </c>
      <c r="AW51" s="177" t="str">
        <f>IF($BD$9="OUI","U",IF(Paramètres!$E$10=Paramètres!$G$10,"-",IF(F51&lt;$BD$7,$BF$8,IF(AND(F51&gt;=$BD$7,F51&lt;$BD$8),$BF$7,IF(AND(F51&gt;=$BD$8,F51&lt;$BE$7),$BF$8,$BF$7)))))</f>
        <v>H</v>
      </c>
      <c r="AX51" s="179">
        <f>IF($BD$9="OUI",0,IF(AW51="H",Paramètres!$E$10,IF(AW51="E",Paramètres!$G$10,Paramètres!$E$10)))</f>
        <v>1</v>
      </c>
      <c r="AY51" s="168" t="str">
        <f t="shared" si="10"/>
        <v>+</v>
      </c>
      <c r="AZ51" s="298">
        <f t="shared" si="45"/>
        <v>2.0070395792143869E-3</v>
      </c>
      <c r="BB51" s="240" t="str">
        <f>IF($BD$9="OUI","U",IF(Paramètres!$D$10=Paramètres!$G$10,"",IF(F51&lt;$BD$7,$BF$8,IF(AND(F51&gt;=$BD$7,F51&lt;$BD$8),$BF$7,IF(AND(F51&gt;=$BD$8,F51&lt;$BE$7),$BF$8,$BF$7)))))</f>
        <v>H</v>
      </c>
    </row>
    <row r="52" spans="6:54" ht="14">
      <c r="F52" s="297">
        <f t="shared" si="46"/>
        <v>44240</v>
      </c>
      <c r="G52" s="169">
        <f t="shared" si="12"/>
        <v>44</v>
      </c>
      <c r="H52" s="170">
        <f t="shared" si="13"/>
        <v>40.366399999999999</v>
      </c>
      <c r="I52" s="170">
        <f t="shared" si="14"/>
        <v>1.2593854666437923</v>
      </c>
      <c r="J52" s="170">
        <f t="shared" si="15"/>
        <v>324.62578546664378</v>
      </c>
      <c r="K52" s="170">
        <f t="shared" si="16"/>
        <v>2.2951056819547486</v>
      </c>
      <c r="L52" s="171">
        <f t="shared" si="17"/>
        <v>14.217964594394164</v>
      </c>
      <c r="M52" s="172" t="str">
        <f t="shared" si="18"/>
        <v>+</v>
      </c>
      <c r="N52" s="173">
        <f t="shared" si="19"/>
        <v>0.59241519143309018</v>
      </c>
      <c r="O52" s="174">
        <f t="shared" si="20"/>
        <v>-13.314269358529424</v>
      </c>
      <c r="P52" s="175">
        <f t="shared" si="48"/>
        <v>0.54953408035104534</v>
      </c>
      <c r="Q52" s="174">
        <f t="shared" si="21"/>
        <v>31.503591752581691</v>
      </c>
      <c r="R52" s="170">
        <f t="shared" si="22"/>
        <v>77.46920882205437</v>
      </c>
      <c r="S52" s="170">
        <f t="shared" si="23"/>
        <v>5.1646139214702913</v>
      </c>
      <c r="T52" s="291">
        <f t="shared" si="47"/>
        <v>0.43038449345585761</v>
      </c>
      <c r="U52" s="170">
        <f t="shared" si="24"/>
        <v>6.8353860785297087</v>
      </c>
      <c r="V52" s="170">
        <f t="shared" si="25"/>
        <v>17.164613921470291</v>
      </c>
      <c r="W52" s="176">
        <f t="shared" si="26"/>
        <v>0.2848077532720712</v>
      </c>
      <c r="X52" s="176">
        <f t="shared" si="27"/>
        <v>0.7151922467279288</v>
      </c>
      <c r="Y52" s="173">
        <f t="shared" si="28"/>
        <v>0.33402777777777781</v>
      </c>
      <c r="Z52" s="173">
        <f t="shared" si="3"/>
        <v>0.76458333333333339</v>
      </c>
      <c r="AA52" s="174">
        <f t="shared" si="29"/>
        <v>71.814786591301356</v>
      </c>
      <c r="AB52" s="174">
        <f t="shared" si="30"/>
        <v>43.202067428591477</v>
      </c>
      <c r="AC52" s="170">
        <f t="shared" si="31"/>
        <v>85.119314379215766</v>
      </c>
      <c r="AD52" s="170">
        <f t="shared" si="32"/>
        <v>5.6746209586143843</v>
      </c>
      <c r="AE52" s="176">
        <f t="shared" si="33"/>
        <v>0.26355746005773401</v>
      </c>
      <c r="AF52" s="176">
        <f t="shared" si="34"/>
        <v>0.73644253994226594</v>
      </c>
      <c r="AG52" s="173">
        <f t="shared" si="4"/>
        <v>0.31309154040877935</v>
      </c>
      <c r="AH52" s="173">
        <f t="shared" si="5"/>
        <v>0.78597662029331128</v>
      </c>
      <c r="AI52" s="170">
        <f t="shared" si="35"/>
        <v>93.731701062739148</v>
      </c>
      <c r="AJ52" s="170">
        <f t="shared" si="36"/>
        <v>6.2487800708492767</v>
      </c>
      <c r="AK52" s="176">
        <f t="shared" si="37"/>
        <v>0.23963416371461346</v>
      </c>
      <c r="AL52" s="176">
        <f t="shared" si="38"/>
        <v>0.76036583628538656</v>
      </c>
      <c r="AM52" s="173">
        <f t="shared" si="6"/>
        <v>0.28916824406565883</v>
      </c>
      <c r="AN52" s="173">
        <f t="shared" si="7"/>
        <v>0.8098999166364319</v>
      </c>
      <c r="AO52" s="170">
        <f t="shared" si="39"/>
        <v>102.25917059267273</v>
      </c>
      <c r="AP52" s="170">
        <f t="shared" si="40"/>
        <v>6.8172780395115158</v>
      </c>
      <c r="AQ52" s="176">
        <f t="shared" si="41"/>
        <v>0.21594674835368685</v>
      </c>
      <c r="AR52" s="176">
        <f t="shared" si="42"/>
        <v>0.78405325164631312</v>
      </c>
      <c r="AS52" s="173">
        <f t="shared" si="8"/>
        <v>0.26548082870473216</v>
      </c>
      <c r="AT52" s="173">
        <f t="shared" si="9"/>
        <v>0.83358733199735846</v>
      </c>
      <c r="AU52" s="177">
        <f t="shared" si="49"/>
        <v>7</v>
      </c>
      <c r="AV52" s="178" t="str">
        <f t="shared" si="44"/>
        <v>Samedi</v>
      </c>
      <c r="AW52" s="177" t="str">
        <f>IF($BD$9="OUI","U",IF(Paramètres!$E$10=Paramètres!$G$10,"-",IF(F52&lt;$BD$7,$BF$8,IF(AND(F52&gt;=$BD$7,F52&lt;$BD$8),$BF$7,IF(AND(F52&gt;=$BD$8,F52&lt;$BE$7),$BF$8,$BF$7)))))</f>
        <v>H</v>
      </c>
      <c r="AX52" s="179">
        <f>IF($BD$9="OUI",0,IF(AW52="H",Paramètres!$E$10,IF(AW52="E",Paramètres!$G$10,Paramètres!$E$10)))</f>
        <v>1</v>
      </c>
      <c r="AY52" s="168" t="str">
        <f t="shared" si="10"/>
        <v>+</v>
      </c>
      <c r="AZ52" s="298">
        <f t="shared" si="45"/>
        <v>2.0212557126064734E-3</v>
      </c>
      <c r="BB52" s="240" t="str">
        <f>IF($BD$9="OUI","U",IF(Paramètres!$D$10=Paramètres!$G$10,"",IF(F52&lt;$BD$7,$BF$8,IF(AND(F52&gt;=$BD$7,F52&lt;$BD$8),$BF$7,IF(AND(F52&gt;=$BD$8,F52&lt;$BE$7),$BF$8,$BF$7)))))</f>
        <v>H</v>
      </c>
    </row>
    <row r="53" spans="6:54" ht="14">
      <c r="F53" s="297">
        <f t="shared" si="46"/>
        <v>44241</v>
      </c>
      <c r="G53" s="169">
        <f t="shared" si="12"/>
        <v>45</v>
      </c>
      <c r="H53" s="170">
        <f t="shared" si="13"/>
        <v>41.351999999999975</v>
      </c>
      <c r="I53" s="170">
        <f t="shared" si="14"/>
        <v>1.2843857526484335</v>
      </c>
      <c r="J53" s="170">
        <f t="shared" si="15"/>
        <v>325.63638575264849</v>
      </c>
      <c r="K53" s="170">
        <f t="shared" si="16"/>
        <v>2.2621386753315122</v>
      </c>
      <c r="L53" s="171">
        <f t="shared" si="17"/>
        <v>14.186097711919782</v>
      </c>
      <c r="M53" s="172" t="str">
        <f t="shared" si="18"/>
        <v>+</v>
      </c>
      <c r="N53" s="173">
        <f t="shared" si="19"/>
        <v>0.59108740466332421</v>
      </c>
      <c r="O53" s="174">
        <f t="shared" si="20"/>
        <v>-12.975558684391753</v>
      </c>
      <c r="P53" s="175">
        <f t="shared" si="48"/>
        <v>0.54951195057154922</v>
      </c>
      <c r="Q53" s="174">
        <f t="shared" si="21"/>
        <v>31.84230242671936</v>
      </c>
      <c r="R53" s="170">
        <f t="shared" si="22"/>
        <v>77.835468790552042</v>
      </c>
      <c r="S53" s="170">
        <f t="shared" si="23"/>
        <v>5.1890312527034697</v>
      </c>
      <c r="T53" s="291">
        <f t="shared" si="47"/>
        <v>0.43241927105862249</v>
      </c>
      <c r="U53" s="170">
        <f t="shared" si="24"/>
        <v>6.8109687472965303</v>
      </c>
      <c r="V53" s="170">
        <f t="shared" si="25"/>
        <v>17.189031252703469</v>
      </c>
      <c r="W53" s="176">
        <f t="shared" si="26"/>
        <v>0.28379036447068878</v>
      </c>
      <c r="X53" s="176">
        <f t="shared" si="27"/>
        <v>0.71620963552931116</v>
      </c>
      <c r="Y53" s="173">
        <f t="shared" si="28"/>
        <v>0.33333333333333331</v>
      </c>
      <c r="Z53" s="173">
        <f t="shared" si="3"/>
        <v>0.76597222222222217</v>
      </c>
      <c r="AA53" s="174">
        <f t="shared" si="29"/>
        <v>72.306648116672903</v>
      </c>
      <c r="AB53" s="174">
        <f t="shared" si="30"/>
        <v>43.286171141033627</v>
      </c>
      <c r="AC53" s="170">
        <f t="shared" si="31"/>
        <v>85.467852311140646</v>
      </c>
      <c r="AD53" s="170">
        <f t="shared" si="32"/>
        <v>5.69785682074271</v>
      </c>
      <c r="AE53" s="176">
        <f t="shared" si="33"/>
        <v>0.26258929913572043</v>
      </c>
      <c r="AF53" s="176">
        <f t="shared" si="34"/>
        <v>0.73741070086427962</v>
      </c>
      <c r="AG53" s="173">
        <f t="shared" si="4"/>
        <v>0.31210124970726966</v>
      </c>
      <c r="AH53" s="173">
        <f t="shared" si="5"/>
        <v>0.78692265143582896</v>
      </c>
      <c r="AI53" s="170">
        <f t="shared" si="35"/>
        <v>94.06797239851241</v>
      </c>
      <c r="AJ53" s="170">
        <f t="shared" si="36"/>
        <v>6.2711981599008277</v>
      </c>
      <c r="AK53" s="176">
        <f t="shared" si="37"/>
        <v>0.23870007667079884</v>
      </c>
      <c r="AL53" s="176">
        <f t="shared" si="38"/>
        <v>0.76129992332920116</v>
      </c>
      <c r="AM53" s="173">
        <f t="shared" si="6"/>
        <v>0.28821202724234807</v>
      </c>
      <c r="AN53" s="173">
        <f t="shared" si="7"/>
        <v>0.81081187390075049</v>
      </c>
      <c r="AO53" s="170">
        <f t="shared" si="39"/>
        <v>102.59079077139128</v>
      </c>
      <c r="AP53" s="170">
        <f t="shared" si="40"/>
        <v>6.8393860514260858</v>
      </c>
      <c r="AQ53" s="176">
        <f t="shared" si="41"/>
        <v>0.21502558119057977</v>
      </c>
      <c r="AR53" s="176">
        <f t="shared" si="42"/>
        <v>0.7849744188094202</v>
      </c>
      <c r="AS53" s="173">
        <f t="shared" si="8"/>
        <v>0.26453753176212896</v>
      </c>
      <c r="AT53" s="173">
        <f t="shared" si="9"/>
        <v>0.83448636938096954</v>
      </c>
      <c r="AU53" s="177">
        <f t="shared" si="49"/>
        <v>1</v>
      </c>
      <c r="AV53" s="178" t="str">
        <f t="shared" si="44"/>
        <v>Dimanche</v>
      </c>
      <c r="AW53" s="177" t="str">
        <f>IF($BD$9="OUI","U",IF(Paramètres!$E$10=Paramètres!$G$10,"-",IF(F53&lt;$BD$7,$BF$8,IF(AND(F53&gt;=$BD$7,F53&lt;$BD$8),$BF$7,IF(AND(F53&gt;=$BD$8,F53&lt;$BE$7),$BF$8,$BF$7)))))</f>
        <v>H</v>
      </c>
      <c r="AX53" s="179">
        <f>IF($BD$9="OUI",0,IF(AW53="H",Paramètres!$E$10,IF(AW53="E",Paramètres!$G$10,Paramètres!$E$10)))</f>
        <v>1</v>
      </c>
      <c r="AY53" s="168" t="str">
        <f t="shared" si="10"/>
        <v>+</v>
      </c>
      <c r="AZ53" s="298">
        <f t="shared" si="45"/>
        <v>2.0347776027648812E-3</v>
      </c>
      <c r="BB53" s="240" t="str">
        <f>IF($BD$9="OUI","U",IF(Paramètres!$D$10=Paramètres!$G$10,"",IF(F53&lt;$BD$7,$BF$8,IF(AND(F53&gt;=$BD$7,F53&lt;$BD$8),$BF$7,IF(AND(F53&gt;=$BD$8,F53&lt;$BE$7),$BF$8,$BF$7)))))</f>
        <v>H</v>
      </c>
    </row>
    <row r="54" spans="6:54" ht="14">
      <c r="F54" s="297">
        <f t="shared" si="46"/>
        <v>44242</v>
      </c>
      <c r="G54" s="169">
        <f t="shared" si="12"/>
        <v>46</v>
      </c>
      <c r="H54" s="170">
        <f t="shared" si="13"/>
        <v>42.337600000000009</v>
      </c>
      <c r="I54" s="170">
        <f t="shared" si="14"/>
        <v>1.3089883799820554</v>
      </c>
      <c r="J54" s="170">
        <f t="shared" si="15"/>
        <v>326.64658837998206</v>
      </c>
      <c r="K54" s="170">
        <f t="shared" si="16"/>
        <v>2.22650513744416</v>
      </c>
      <c r="L54" s="171">
        <f t="shared" si="17"/>
        <v>14.141974069704862</v>
      </c>
      <c r="M54" s="172" t="str">
        <f t="shared" si="18"/>
        <v>+</v>
      </c>
      <c r="N54" s="173">
        <f t="shared" si="19"/>
        <v>0.58924891957103587</v>
      </c>
      <c r="O54" s="174">
        <f t="shared" si="20"/>
        <v>-12.633342543934004</v>
      </c>
      <c r="P54" s="175">
        <f t="shared" si="48"/>
        <v>0.54948130915334448</v>
      </c>
      <c r="Q54" s="174">
        <f t="shared" si="21"/>
        <v>32.184518567177108</v>
      </c>
      <c r="R54" s="170">
        <f t="shared" si="22"/>
        <v>78.204041677027647</v>
      </c>
      <c r="S54" s="170">
        <f t="shared" si="23"/>
        <v>5.2136027784685099</v>
      </c>
      <c r="T54" s="291">
        <f t="shared" si="47"/>
        <v>0.43446689820570916</v>
      </c>
      <c r="U54" s="170">
        <f t="shared" si="24"/>
        <v>6.7863972215314901</v>
      </c>
      <c r="V54" s="170">
        <f t="shared" si="25"/>
        <v>17.213602778468509</v>
      </c>
      <c r="W54" s="176">
        <f t="shared" si="26"/>
        <v>0.28276655089714542</v>
      </c>
      <c r="X54" s="176">
        <f t="shared" si="27"/>
        <v>0.71723344910285458</v>
      </c>
      <c r="Y54" s="173">
        <f t="shared" si="28"/>
        <v>0.33194444444444443</v>
      </c>
      <c r="Z54" s="173">
        <f t="shared" si="3"/>
        <v>0.76666666666666661</v>
      </c>
      <c r="AA54" s="174">
        <f t="shared" si="29"/>
        <v>72.802914036191595</v>
      </c>
      <c r="AB54" s="174">
        <f t="shared" si="30"/>
        <v>43.368627870180539</v>
      </c>
      <c r="AC54" s="170">
        <f t="shared" si="31"/>
        <v>85.819175907979258</v>
      </c>
      <c r="AD54" s="170">
        <f t="shared" si="32"/>
        <v>5.7212783938652843</v>
      </c>
      <c r="AE54" s="176">
        <f t="shared" si="33"/>
        <v>0.26161340025561314</v>
      </c>
      <c r="AF54" s="176">
        <f t="shared" si="34"/>
        <v>0.73838659974438681</v>
      </c>
      <c r="AG54" s="173">
        <f t="shared" si="4"/>
        <v>0.31109470940895756</v>
      </c>
      <c r="AH54" s="173">
        <f t="shared" si="5"/>
        <v>0.78786790889773128</v>
      </c>
      <c r="AI54" s="170">
        <f t="shared" si="35"/>
        <v>94.407553777835105</v>
      </c>
      <c r="AJ54" s="170">
        <f t="shared" si="36"/>
        <v>6.2938369185223406</v>
      </c>
      <c r="AK54" s="176">
        <f t="shared" si="37"/>
        <v>0.23775679506156913</v>
      </c>
      <c r="AL54" s="176">
        <f t="shared" si="38"/>
        <v>0.7622432049384309</v>
      </c>
      <c r="AM54" s="173">
        <f t="shared" si="6"/>
        <v>0.28723810421491353</v>
      </c>
      <c r="AN54" s="173">
        <f t="shared" si="7"/>
        <v>0.81172451409177537</v>
      </c>
      <c r="AO54" s="170">
        <f t="shared" si="39"/>
        <v>102.92629839541905</v>
      </c>
      <c r="AP54" s="170">
        <f t="shared" si="40"/>
        <v>6.8617532263612704</v>
      </c>
      <c r="AQ54" s="176">
        <f t="shared" si="41"/>
        <v>0.21409361556828041</v>
      </c>
      <c r="AR54" s="176">
        <f t="shared" si="42"/>
        <v>0.78590638443171956</v>
      </c>
      <c r="AS54" s="173">
        <f t="shared" si="8"/>
        <v>0.2635749247216248</v>
      </c>
      <c r="AT54" s="173">
        <f t="shared" si="9"/>
        <v>0.83538769358506404</v>
      </c>
      <c r="AU54" s="177">
        <f t="shared" si="49"/>
        <v>2</v>
      </c>
      <c r="AV54" s="178" t="str">
        <f t="shared" si="44"/>
        <v>Lundi</v>
      </c>
      <c r="AW54" s="177" t="str">
        <f>IF($BD$9="OUI","U",IF(Paramètres!$E$10=Paramètres!$G$10,"-",IF(F54&lt;$BD$7,$BF$8,IF(AND(F54&gt;=$BD$7,F54&lt;$BD$8),$BF$7,IF(AND(F54&gt;=$BD$8,F54&lt;$BE$7),$BF$8,$BF$7)))))</f>
        <v>H</v>
      </c>
      <c r="AX54" s="179">
        <f>IF($BD$9="OUI",0,IF(AW54="H",Paramètres!$E$10,IF(AW54="E",Paramètres!$G$10,Paramètres!$E$10)))</f>
        <v>1</v>
      </c>
      <c r="AY54" s="168" t="str">
        <f t="shared" si="10"/>
        <v>+</v>
      </c>
      <c r="AZ54" s="298">
        <f t="shared" si="45"/>
        <v>2.0476271470866725E-3</v>
      </c>
      <c r="BB54" s="240" t="str">
        <f>IF($BD$9="OUI","U",IF(Paramètres!$D$10=Paramètres!$G$10,"",IF(F54&lt;$BD$7,$BF$8,IF(AND(F54&gt;=$BD$7,F54&lt;$BD$8),$BF$7,IF(AND(F54&gt;=$BD$8,F54&lt;$BE$7),$BF$8,$BF$7)))))</f>
        <v>H</v>
      </c>
    </row>
    <row r="55" spans="6:54" ht="14">
      <c r="F55" s="297">
        <f t="shared" si="46"/>
        <v>44243</v>
      </c>
      <c r="G55" s="169">
        <f t="shared" si="12"/>
        <v>47</v>
      </c>
      <c r="H55" s="170">
        <f t="shared" si="13"/>
        <v>43.323199999999986</v>
      </c>
      <c r="I55" s="170">
        <f t="shared" si="14"/>
        <v>1.3331860015928143</v>
      </c>
      <c r="J55" s="170">
        <f t="shared" si="15"/>
        <v>327.65638600159281</v>
      </c>
      <c r="K55" s="170">
        <f t="shared" si="16"/>
        <v>2.1882627181782319</v>
      </c>
      <c r="L55" s="171">
        <f t="shared" si="17"/>
        <v>14.085794879084185</v>
      </c>
      <c r="M55" s="172" t="str">
        <f t="shared" si="18"/>
        <v>+</v>
      </c>
      <c r="N55" s="173">
        <f t="shared" si="19"/>
        <v>0.586908119961841</v>
      </c>
      <c r="O55" s="174">
        <f t="shared" si="20"/>
        <v>-12.287736462782288</v>
      </c>
      <c r="P55" s="175">
        <f t="shared" si="48"/>
        <v>0.54944229582652448</v>
      </c>
      <c r="Q55" s="174">
        <f t="shared" si="21"/>
        <v>32.530124648328822</v>
      </c>
      <c r="R55" s="170">
        <f t="shared" si="22"/>
        <v>78.574810354408598</v>
      </c>
      <c r="S55" s="170">
        <f t="shared" si="23"/>
        <v>5.2383206902939063</v>
      </c>
      <c r="T55" s="291">
        <f t="shared" si="47"/>
        <v>0.43652672419115884</v>
      </c>
      <c r="U55" s="170">
        <f t="shared" si="24"/>
        <v>6.7616793097060937</v>
      </c>
      <c r="V55" s="170">
        <f t="shared" si="25"/>
        <v>17.238320690293907</v>
      </c>
      <c r="W55" s="176">
        <f t="shared" si="26"/>
        <v>0.28173663790442055</v>
      </c>
      <c r="X55" s="176">
        <f t="shared" si="27"/>
        <v>0.71826336209557951</v>
      </c>
      <c r="Y55" s="173">
        <f t="shared" si="28"/>
        <v>0.33124999999999999</v>
      </c>
      <c r="Z55" s="173">
        <f t="shared" si="3"/>
        <v>0.76736111111111116</v>
      </c>
      <c r="AA55" s="174">
        <f t="shared" si="29"/>
        <v>73.303421405112573</v>
      </c>
      <c r="AB55" s="174">
        <f t="shared" si="30"/>
        <v>43.449361022404631</v>
      </c>
      <c r="AC55" s="170">
        <f t="shared" si="31"/>
        <v>86.173184250032691</v>
      </c>
      <c r="AD55" s="170">
        <f t="shared" si="32"/>
        <v>5.7448789500021791</v>
      </c>
      <c r="AE55" s="176">
        <f t="shared" si="33"/>
        <v>0.26063004374990922</v>
      </c>
      <c r="AF55" s="176">
        <f t="shared" si="34"/>
        <v>0.73936995625009072</v>
      </c>
      <c r="AG55" s="173">
        <f t="shared" si="4"/>
        <v>0.31007233957643371</v>
      </c>
      <c r="AH55" s="173">
        <f t="shared" si="5"/>
        <v>0.78881225207661532</v>
      </c>
      <c r="AI55" s="170">
        <f t="shared" si="35"/>
        <v>94.750363131783402</v>
      </c>
      <c r="AJ55" s="170">
        <f t="shared" si="36"/>
        <v>6.3166908754522266</v>
      </c>
      <c r="AK55" s="176">
        <f t="shared" si="37"/>
        <v>0.23680454685615723</v>
      </c>
      <c r="AL55" s="176">
        <f t="shared" si="38"/>
        <v>0.76319545314384285</v>
      </c>
      <c r="AM55" s="173">
        <f t="shared" si="6"/>
        <v>0.28624684268268175</v>
      </c>
      <c r="AN55" s="173">
        <f t="shared" si="7"/>
        <v>0.81263774897036745</v>
      </c>
      <c r="AO55" s="170">
        <f t="shared" si="39"/>
        <v>103.26563179875339</v>
      </c>
      <c r="AP55" s="170">
        <f t="shared" si="40"/>
        <v>6.8843754532502262</v>
      </c>
      <c r="AQ55" s="176">
        <f t="shared" si="41"/>
        <v>0.21315102278124057</v>
      </c>
      <c r="AR55" s="176">
        <f t="shared" si="42"/>
        <v>0.78684897721875935</v>
      </c>
      <c r="AS55" s="173">
        <f t="shared" si="8"/>
        <v>0.26259331860776508</v>
      </c>
      <c r="AT55" s="173">
        <f t="shared" si="9"/>
        <v>0.83629127304528394</v>
      </c>
      <c r="AU55" s="177">
        <f t="shared" si="49"/>
        <v>3</v>
      </c>
      <c r="AV55" s="178" t="str">
        <f t="shared" si="44"/>
        <v>Mardi</v>
      </c>
      <c r="AW55" s="177" t="str">
        <f>IF($BD$9="OUI","U",IF(Paramètres!$E$10=Paramètres!$G$10,"-",IF(F55&lt;$BD$7,$BF$8,IF(AND(F55&gt;=$BD$7,F55&lt;$BD$8),$BF$7,IF(AND(F55&gt;=$BD$8,F55&lt;$BE$7),$BF$8,$BF$7)))))</f>
        <v>H</v>
      </c>
      <c r="AX55" s="179">
        <f>IF($BD$9="OUI",0,IF(AW55="H",Paramètres!$E$10,IF(AW55="E",Paramètres!$G$10,Paramètres!$E$10)))</f>
        <v>1</v>
      </c>
      <c r="AY55" s="168" t="str">
        <f t="shared" si="10"/>
        <v>+</v>
      </c>
      <c r="AZ55" s="298">
        <f t="shared" si="45"/>
        <v>2.0598259854496814E-3</v>
      </c>
      <c r="BB55" s="240" t="str">
        <f>IF($BD$9="OUI","U",IF(Paramètres!$D$10=Paramètres!$G$10,"",IF(F55&lt;$BD$7,$BF$8,IF(AND(F55&gt;=$BD$7,F55&lt;$BD$8),$BF$7,IF(AND(F55&gt;=$BD$8,F55&lt;$BE$7),$BF$8,$BF$7)))))</f>
        <v>H</v>
      </c>
    </row>
    <row r="56" spans="6:54" ht="14">
      <c r="F56" s="297">
        <f t="shared" si="46"/>
        <v>44244</v>
      </c>
      <c r="G56" s="169">
        <f t="shared" si="12"/>
        <v>48</v>
      </c>
      <c r="H56" s="170">
        <f t="shared" si="13"/>
        <v>44.308800000000019</v>
      </c>
      <c r="I56" s="170">
        <f t="shared" si="14"/>
        <v>1.3569714111895745</v>
      </c>
      <c r="J56" s="170">
        <f t="shared" si="15"/>
        <v>328.66577141118961</v>
      </c>
      <c r="K56" s="170">
        <f t="shared" si="16"/>
        <v>2.1474715508763831</v>
      </c>
      <c r="L56" s="171">
        <f t="shared" si="17"/>
        <v>14.01777184826383</v>
      </c>
      <c r="M56" s="172" t="str">
        <f t="shared" si="18"/>
        <v>+</v>
      </c>
      <c r="N56" s="173">
        <f t="shared" si="19"/>
        <v>0.58407382701099297</v>
      </c>
      <c r="O56" s="174">
        <f t="shared" si="20"/>
        <v>-11.93885577913635</v>
      </c>
      <c r="P56" s="175">
        <f t="shared" si="48"/>
        <v>0.54939505761067708</v>
      </c>
      <c r="Q56" s="174">
        <f t="shared" si="21"/>
        <v>32.879005331974767</v>
      </c>
      <c r="R56" s="170">
        <f t="shared" si="22"/>
        <v>78.947661535412067</v>
      </c>
      <c r="S56" s="170">
        <f t="shared" si="23"/>
        <v>5.2631774356941374</v>
      </c>
      <c r="T56" s="291">
        <f t="shared" si="47"/>
        <v>0.43859811964117812</v>
      </c>
      <c r="U56" s="170">
        <f t="shared" si="24"/>
        <v>6.7368225643058626</v>
      </c>
      <c r="V56" s="170">
        <f t="shared" si="25"/>
        <v>17.263177435694139</v>
      </c>
      <c r="W56" s="176">
        <f t="shared" si="26"/>
        <v>0.28070094017941094</v>
      </c>
      <c r="X56" s="176">
        <f t="shared" si="27"/>
        <v>0.71929905982058917</v>
      </c>
      <c r="Y56" s="173">
        <f t="shared" si="28"/>
        <v>0.3298611111111111</v>
      </c>
      <c r="Z56" s="173">
        <f t="shared" si="3"/>
        <v>0.76874999999999993</v>
      </c>
      <c r="AA56" s="174">
        <f t="shared" si="29"/>
        <v>73.808009238788031</v>
      </c>
      <c r="AB56" s="174">
        <f t="shared" si="30"/>
        <v>43.528297255340647</v>
      </c>
      <c r="AC56" s="170">
        <f t="shared" si="31"/>
        <v>86.529779465836128</v>
      </c>
      <c r="AD56" s="170">
        <f t="shared" si="32"/>
        <v>5.7686519643890755</v>
      </c>
      <c r="AE56" s="176">
        <f t="shared" si="33"/>
        <v>0.2596395014837885</v>
      </c>
      <c r="AF56" s="176">
        <f t="shared" si="34"/>
        <v>0.74036049851621144</v>
      </c>
      <c r="AG56" s="173">
        <f t="shared" si="4"/>
        <v>0.30903455909446559</v>
      </c>
      <c r="AH56" s="173">
        <f t="shared" si="5"/>
        <v>0.78975555612688852</v>
      </c>
      <c r="AI56" s="170">
        <f t="shared" si="35"/>
        <v>95.096320824214132</v>
      </c>
      <c r="AJ56" s="170">
        <f t="shared" si="36"/>
        <v>6.3397547216142751</v>
      </c>
      <c r="AK56" s="176">
        <f t="shared" si="37"/>
        <v>0.23584355326607187</v>
      </c>
      <c r="AL56" s="176">
        <f t="shared" si="38"/>
        <v>0.76415644673392824</v>
      </c>
      <c r="AM56" s="173">
        <f t="shared" si="6"/>
        <v>0.2852386108767489</v>
      </c>
      <c r="AN56" s="173">
        <f t="shared" si="7"/>
        <v>0.81355150434460521</v>
      </c>
      <c r="AO56" s="170">
        <f t="shared" si="39"/>
        <v>103.6087314197481</v>
      </c>
      <c r="AP56" s="170">
        <f t="shared" si="40"/>
        <v>6.9072487613165396</v>
      </c>
      <c r="AQ56" s="176">
        <f t="shared" si="41"/>
        <v>0.21219796827847751</v>
      </c>
      <c r="AR56" s="176">
        <f t="shared" si="42"/>
        <v>0.78780203172152241</v>
      </c>
      <c r="AS56" s="173">
        <f t="shared" si="8"/>
        <v>0.26159302588915456</v>
      </c>
      <c r="AT56" s="173">
        <f t="shared" si="9"/>
        <v>0.8371970893321995</v>
      </c>
      <c r="AU56" s="177">
        <f t="shared" si="49"/>
        <v>4</v>
      </c>
      <c r="AV56" s="178" t="str">
        <f t="shared" si="44"/>
        <v>Mercredi</v>
      </c>
      <c r="AW56" s="177" t="str">
        <f>IF($BD$9="OUI","U",IF(Paramètres!$E$10=Paramètres!$G$10,"-",IF(F56&lt;$BD$7,$BF$8,IF(AND(F56&gt;=$BD$7,F56&lt;$BD$8),$BF$7,IF(AND(F56&gt;=$BD$8,F56&lt;$BE$7),$BF$8,$BF$7)))))</f>
        <v>H</v>
      </c>
      <c r="AX56" s="179">
        <f>IF($BD$9="OUI",0,IF(AW56="H",Paramètres!$E$10,IF(AW56="E",Paramètres!$G$10,Paramètres!$E$10)))</f>
        <v>1</v>
      </c>
      <c r="AY56" s="168" t="str">
        <f t="shared" si="10"/>
        <v>+</v>
      </c>
      <c r="AZ56" s="298">
        <f t="shared" si="45"/>
        <v>2.0713954500192755E-3</v>
      </c>
      <c r="BB56" s="240" t="str">
        <f>IF($BD$9="OUI","U",IF(Paramètres!$D$10=Paramètres!$G$10,"",IF(F56&lt;$BD$7,$BF$8,IF(AND(F56&gt;=$BD$7,F56&lt;$BD$8),$BF$7,IF(AND(F56&gt;=$BD$8,F56&lt;$BE$7),$BF$8,$BF$7)))))</f>
        <v>H</v>
      </c>
    </row>
    <row r="57" spans="6:54" ht="14">
      <c r="F57" s="297">
        <f t="shared" si="46"/>
        <v>44245</v>
      </c>
      <c r="G57" s="169">
        <f t="shared" si="12"/>
        <v>49</v>
      </c>
      <c r="H57" s="170">
        <f t="shared" si="13"/>
        <v>45.294399999999996</v>
      </c>
      <c r="I57" s="170">
        <f t="shared" si="14"/>
        <v>1.3803375454289279</v>
      </c>
      <c r="J57" s="170">
        <f t="shared" si="15"/>
        <v>329.67473754542891</v>
      </c>
      <c r="K57" s="170">
        <f t="shared" si="16"/>
        <v>2.1041941202209289</v>
      </c>
      <c r="L57" s="171">
        <f t="shared" si="17"/>
        <v>13.938126662599426</v>
      </c>
      <c r="M57" s="172" t="str">
        <f t="shared" si="18"/>
        <v>+</v>
      </c>
      <c r="N57" s="173">
        <f t="shared" si="19"/>
        <v>0.58075527760830947</v>
      </c>
      <c r="O57" s="174">
        <f t="shared" si="20"/>
        <v>-11.586815604281103</v>
      </c>
      <c r="P57" s="175">
        <f t="shared" si="48"/>
        <v>0.54933974845396571</v>
      </c>
      <c r="Q57" s="174">
        <f t="shared" si="21"/>
        <v>33.231045506830014</v>
      </c>
      <c r="R57" s="170">
        <f t="shared" si="22"/>
        <v>79.322485708888578</v>
      </c>
      <c r="S57" s="170">
        <f t="shared" si="23"/>
        <v>5.2881657139259053</v>
      </c>
      <c r="T57" s="291">
        <f t="shared" si="47"/>
        <v>0.44068047616049211</v>
      </c>
      <c r="U57" s="170">
        <f t="shared" si="24"/>
        <v>6.7118342860740947</v>
      </c>
      <c r="V57" s="170">
        <f t="shared" si="25"/>
        <v>17.288165713925906</v>
      </c>
      <c r="W57" s="176">
        <f t="shared" si="26"/>
        <v>0.27965976191975395</v>
      </c>
      <c r="X57" s="176">
        <f t="shared" si="27"/>
        <v>0.72034023808024605</v>
      </c>
      <c r="Y57" s="173">
        <f t="shared" si="28"/>
        <v>0.32916666666666666</v>
      </c>
      <c r="Z57" s="173">
        <f t="shared" si="3"/>
        <v>0.76944444444444438</v>
      </c>
      <c r="AA57" s="174">
        <f t="shared" si="29"/>
        <v>74.316518515930682</v>
      </c>
      <c r="AB57" s="174">
        <f t="shared" si="30"/>
        <v>43.605366437139203</v>
      </c>
      <c r="AC57" s="170">
        <f t="shared" si="31"/>
        <v>86.888866693868621</v>
      </c>
      <c r="AD57" s="170">
        <f t="shared" si="32"/>
        <v>5.7925911129245744</v>
      </c>
      <c r="AE57" s="176">
        <f t="shared" si="33"/>
        <v>0.25864203696147609</v>
      </c>
      <c r="AF57" s="176">
        <f t="shared" si="34"/>
        <v>0.74135796303852397</v>
      </c>
      <c r="AG57" s="173">
        <f t="shared" si="4"/>
        <v>0.30798178541544169</v>
      </c>
      <c r="AH57" s="173">
        <f t="shared" si="5"/>
        <v>0.79069771149248969</v>
      </c>
      <c r="AI57" s="170">
        <f t="shared" si="35"/>
        <v>95.445349630681761</v>
      </c>
      <c r="AJ57" s="170">
        <f t="shared" si="36"/>
        <v>6.3630233087121173</v>
      </c>
      <c r="AK57" s="176">
        <f t="shared" si="37"/>
        <v>0.23487402880366179</v>
      </c>
      <c r="AL57" s="176">
        <f t="shared" si="38"/>
        <v>0.76512597119633818</v>
      </c>
      <c r="AM57" s="173">
        <f t="shared" si="6"/>
        <v>0.28421377725762742</v>
      </c>
      <c r="AN57" s="173">
        <f t="shared" si="7"/>
        <v>0.8144657196503039</v>
      </c>
      <c r="AO57" s="170">
        <f t="shared" si="39"/>
        <v>103.95553979454142</v>
      </c>
      <c r="AP57" s="170">
        <f t="shared" si="40"/>
        <v>6.9303693196360951</v>
      </c>
      <c r="AQ57" s="176">
        <f t="shared" si="41"/>
        <v>0.21123461168182936</v>
      </c>
      <c r="AR57" s="176">
        <f t="shared" si="42"/>
        <v>0.78876538831817067</v>
      </c>
      <c r="AS57" s="173">
        <f t="shared" si="8"/>
        <v>0.26057436013579499</v>
      </c>
      <c r="AT57" s="173">
        <f t="shared" si="9"/>
        <v>0.83810513677213638</v>
      </c>
      <c r="AU57" s="177">
        <f t="shared" si="49"/>
        <v>5</v>
      </c>
      <c r="AV57" s="178" t="str">
        <f t="shared" si="44"/>
        <v>Jeudi</v>
      </c>
      <c r="AW57" s="177" t="str">
        <f>IF($BD$9="OUI","U",IF(Paramètres!$E$10=Paramètres!$G$10,"-",IF(F57&lt;$BD$7,$BF$8,IF(AND(F57&gt;=$BD$7,F57&lt;$BD$8),$BF$7,IF(AND(F57&gt;=$BD$8,F57&lt;$BE$7),$BF$8,$BF$7)))))</f>
        <v>H</v>
      </c>
      <c r="AX57" s="179">
        <f>IF($BD$9="OUI",0,IF(AW57="H",Paramètres!$E$10,IF(AW57="E",Paramètres!$G$10,Paramètres!$E$10)))</f>
        <v>1</v>
      </c>
      <c r="AY57" s="168" t="str">
        <f t="shared" si="10"/>
        <v>+</v>
      </c>
      <c r="AZ57" s="298">
        <f t="shared" si="45"/>
        <v>2.0823565193139881E-3</v>
      </c>
      <c r="BB57" s="240" t="str">
        <f>IF($BD$9="OUI","U",IF(Paramètres!$D$10=Paramètres!$G$10,"",IF(F57&lt;$BD$7,$BF$8,IF(AND(F57&gt;=$BD$7,F57&lt;$BD$8),$BF$7,IF(AND(F57&gt;=$BD$8,F57&lt;$BE$7),$BF$8,$BF$7)))))</f>
        <v>H</v>
      </c>
    </row>
    <row r="58" spans="6:54" ht="14">
      <c r="F58" s="297">
        <f t="shared" si="46"/>
        <v>44246</v>
      </c>
      <c r="G58" s="169">
        <f t="shared" si="12"/>
        <v>50</v>
      </c>
      <c r="H58" s="170">
        <f t="shared" si="13"/>
        <v>46.279999999999973</v>
      </c>
      <c r="I58" s="170">
        <f t="shared" si="14"/>
        <v>1.4032774860351136</v>
      </c>
      <c r="J58" s="170">
        <f t="shared" si="15"/>
        <v>330.68327748603508</v>
      </c>
      <c r="K58" s="170">
        <f t="shared" si="16"/>
        <v>2.0584951313506612</v>
      </c>
      <c r="L58" s="171">
        <f t="shared" si="17"/>
        <v>13.847090469543099</v>
      </c>
      <c r="M58" s="172" t="str">
        <f t="shared" si="18"/>
        <v>+</v>
      </c>
      <c r="N58" s="173">
        <f t="shared" si="19"/>
        <v>0.57696210289762917</v>
      </c>
      <c r="O58" s="174">
        <f t="shared" si="20"/>
        <v>-11.231730786058391</v>
      </c>
      <c r="P58" s="175">
        <f t="shared" si="48"/>
        <v>0.54927652887545431</v>
      </c>
      <c r="Q58" s="174">
        <f t="shared" si="21"/>
        <v>33.586130325052721</v>
      </c>
      <c r="R58" s="170">
        <f t="shared" si="22"/>
        <v>79.699177068631073</v>
      </c>
      <c r="S58" s="170">
        <f t="shared" si="23"/>
        <v>5.3132784712420715</v>
      </c>
      <c r="T58" s="291">
        <f t="shared" si="47"/>
        <v>0.44277320593683928</v>
      </c>
      <c r="U58" s="170">
        <f t="shared" si="24"/>
        <v>6.6867215287579285</v>
      </c>
      <c r="V58" s="170">
        <f t="shared" si="25"/>
        <v>17.313278471242072</v>
      </c>
      <c r="W58" s="176">
        <f t="shared" si="26"/>
        <v>0.27861339703158033</v>
      </c>
      <c r="X58" s="176">
        <f t="shared" si="27"/>
        <v>0.72138660296841961</v>
      </c>
      <c r="Y58" s="173">
        <f t="shared" si="28"/>
        <v>0.32777777777777778</v>
      </c>
      <c r="Z58" s="173">
        <f t="shared" si="3"/>
        <v>0.77083333333333337</v>
      </c>
      <c r="AA58" s="174">
        <f t="shared" si="29"/>
        <v>74.828792175920995</v>
      </c>
      <c r="AB58" s="174">
        <f t="shared" si="30"/>
        <v>43.680501601402781</v>
      </c>
      <c r="AC58" s="170">
        <f t="shared" si="31"/>
        <v>87.250354037171263</v>
      </c>
      <c r="AD58" s="170">
        <f t="shared" si="32"/>
        <v>5.8166902691447513</v>
      </c>
      <c r="AE58" s="176">
        <f t="shared" si="33"/>
        <v>0.25763790545230203</v>
      </c>
      <c r="AF58" s="176">
        <f t="shared" si="34"/>
        <v>0.74236209454769797</v>
      </c>
      <c r="AG58" s="173">
        <f t="shared" si="4"/>
        <v>0.30691443432775634</v>
      </c>
      <c r="AH58" s="173">
        <f t="shared" si="5"/>
        <v>0.79163862342315239</v>
      </c>
      <c r="AI58" s="170">
        <f t="shared" si="35"/>
        <v>95.797374711091408</v>
      </c>
      <c r="AJ58" s="170">
        <f t="shared" si="36"/>
        <v>6.3864916474060935</v>
      </c>
      <c r="AK58" s="176">
        <f t="shared" si="37"/>
        <v>0.23389618135807944</v>
      </c>
      <c r="AL58" s="176">
        <f t="shared" si="38"/>
        <v>0.76610381864192056</v>
      </c>
      <c r="AM58" s="173">
        <f t="shared" si="6"/>
        <v>0.28317271023353374</v>
      </c>
      <c r="AN58" s="173">
        <f t="shared" si="7"/>
        <v>0.81538034751737498</v>
      </c>
      <c r="AO58" s="170">
        <f t="shared" si="39"/>
        <v>104.30600154528001</v>
      </c>
      <c r="AP58" s="170">
        <f t="shared" si="40"/>
        <v>6.9537334363520005</v>
      </c>
      <c r="AQ58" s="176">
        <f t="shared" si="41"/>
        <v>0.21026110681866664</v>
      </c>
      <c r="AR58" s="176">
        <f t="shared" si="42"/>
        <v>0.78973889318133328</v>
      </c>
      <c r="AS58" s="173">
        <f t="shared" si="8"/>
        <v>0.25953763569412097</v>
      </c>
      <c r="AT58" s="173">
        <f t="shared" si="9"/>
        <v>0.8390154220567877</v>
      </c>
      <c r="AU58" s="177">
        <f t="shared" si="49"/>
        <v>6</v>
      </c>
      <c r="AV58" s="178" t="str">
        <f t="shared" si="44"/>
        <v>Vendredi</v>
      </c>
      <c r="AW58" s="177" t="str">
        <f>IF($BD$9="OUI","U",IF(Paramètres!$E$10=Paramètres!$G$10,"-",IF(F58&lt;$BD$7,$BF$8,IF(AND(F58&gt;=$BD$7,F58&lt;$BD$8),$BF$7,IF(AND(F58&gt;=$BD$8,F58&lt;$BE$7),$BF$8,$BF$7)))))</f>
        <v>H</v>
      </c>
      <c r="AX58" s="179">
        <f>IF($BD$9="OUI",0,IF(AW58="H",Paramètres!$E$10,IF(AW58="E",Paramètres!$G$10,Paramètres!$E$10)))</f>
        <v>1</v>
      </c>
      <c r="AY58" s="168" t="str">
        <f t="shared" si="10"/>
        <v>+</v>
      </c>
      <c r="AZ58" s="298">
        <f t="shared" si="45"/>
        <v>2.0927297763471686E-3</v>
      </c>
      <c r="BB58" s="240" t="str">
        <f>IF($BD$9="OUI","U",IF(Paramètres!$D$10=Paramètres!$G$10,"",IF(F58&lt;$BD$7,$BF$8,IF(AND(F58&gt;=$BD$7,F58&lt;$BD$8),$BF$7,IF(AND(F58&gt;=$BD$8,F58&lt;$BE$7),$BF$8,$BF$7)))))</f>
        <v>H</v>
      </c>
    </row>
    <row r="59" spans="6:54" ht="14">
      <c r="F59" s="297">
        <f t="shared" si="46"/>
        <v>44247</v>
      </c>
      <c r="G59" s="169">
        <f t="shared" si="12"/>
        <v>51</v>
      </c>
      <c r="H59" s="170">
        <f t="shared" si="13"/>
        <v>47.265600000000006</v>
      </c>
      <c r="I59" s="170">
        <f t="shared" si="14"/>
        <v>1.4257844618521387</v>
      </c>
      <c r="J59" s="170">
        <f t="shared" si="15"/>
        <v>331.69138446185212</v>
      </c>
      <c r="K59" s="170">
        <f t="shared" si="16"/>
        <v>2.0104413805979631</v>
      </c>
      <c r="L59" s="171">
        <f t="shared" si="17"/>
        <v>13.744903369800408</v>
      </c>
      <c r="M59" s="172" t="str">
        <f t="shared" si="18"/>
        <v>+</v>
      </c>
      <c r="N59" s="173">
        <f t="shared" si="19"/>
        <v>0.57270430707501696</v>
      </c>
      <c r="O59" s="174">
        <f t="shared" si="20"/>
        <v>-10.87371587522304</v>
      </c>
      <c r="P59" s="175">
        <f t="shared" si="48"/>
        <v>0.54920556561174416</v>
      </c>
      <c r="Q59" s="174">
        <f t="shared" si="21"/>
        <v>33.944145235888072</v>
      </c>
      <c r="R59" s="170">
        <f t="shared" si="22"/>
        <v>80.077633435346712</v>
      </c>
      <c r="S59" s="170">
        <f t="shared" si="23"/>
        <v>5.338508895689781</v>
      </c>
      <c r="T59" s="291">
        <f t="shared" si="47"/>
        <v>0.44487574130748175</v>
      </c>
      <c r="U59" s="170">
        <f t="shared" si="24"/>
        <v>6.661491104310219</v>
      </c>
      <c r="V59" s="170">
        <f t="shared" si="25"/>
        <v>17.338508895689781</v>
      </c>
      <c r="W59" s="176">
        <f t="shared" si="26"/>
        <v>0.27756212934625912</v>
      </c>
      <c r="X59" s="176">
        <f t="shared" si="27"/>
        <v>0.72243787065374088</v>
      </c>
      <c r="Y59" s="173">
        <f t="shared" si="28"/>
        <v>0.32708333333333334</v>
      </c>
      <c r="Z59" s="173">
        <f t="shared" si="3"/>
        <v>0.7715277777777777</v>
      </c>
      <c r="AA59" s="174">
        <f t="shared" si="29"/>
        <v>75.344675110560715</v>
      </c>
      <c r="AB59" s="174">
        <f t="shared" si="30"/>
        <v>43.753638898401086</v>
      </c>
      <c r="AC59" s="170">
        <f t="shared" si="31"/>
        <v>87.614152511400775</v>
      </c>
      <c r="AD59" s="170">
        <f t="shared" si="32"/>
        <v>5.8409435007600514</v>
      </c>
      <c r="AE59" s="176">
        <f t="shared" si="33"/>
        <v>0.25662735413499788</v>
      </c>
      <c r="AF59" s="176">
        <f t="shared" si="34"/>
        <v>0.74337264586500218</v>
      </c>
      <c r="AG59" s="173">
        <f t="shared" si="4"/>
        <v>0.30583291974674193</v>
      </c>
      <c r="AH59" s="173">
        <f t="shared" si="5"/>
        <v>0.79257821147674623</v>
      </c>
      <c r="AI59" s="170">
        <f t="shared" si="35"/>
        <v>96.152323576464383</v>
      </c>
      <c r="AJ59" s="170">
        <f t="shared" si="36"/>
        <v>6.4101549050976256</v>
      </c>
      <c r="AK59" s="176">
        <f t="shared" si="37"/>
        <v>0.23291021228759892</v>
      </c>
      <c r="AL59" s="176">
        <f t="shared" si="38"/>
        <v>0.76708978771240111</v>
      </c>
      <c r="AM59" s="173">
        <f t="shared" si="6"/>
        <v>0.282115777899343</v>
      </c>
      <c r="AN59" s="173">
        <f t="shared" si="7"/>
        <v>0.81629535332414527</v>
      </c>
      <c r="AO59" s="170">
        <f t="shared" si="39"/>
        <v>104.66006336341195</v>
      </c>
      <c r="AP59" s="170">
        <f t="shared" si="40"/>
        <v>6.977337557560797</v>
      </c>
      <c r="AQ59" s="176">
        <f t="shared" si="41"/>
        <v>0.20927760176830013</v>
      </c>
      <c r="AR59" s="176">
        <f t="shared" si="42"/>
        <v>0.79072239823169987</v>
      </c>
      <c r="AS59" s="173">
        <f t="shared" si="8"/>
        <v>0.25848316738004423</v>
      </c>
      <c r="AT59" s="173">
        <f t="shared" si="9"/>
        <v>0.83992796384344404</v>
      </c>
      <c r="AU59" s="177">
        <f t="shared" si="49"/>
        <v>7</v>
      </c>
      <c r="AV59" s="178" t="str">
        <f t="shared" si="44"/>
        <v>Samedi</v>
      </c>
      <c r="AW59" s="177" t="str">
        <f>IF($BD$9="OUI","U",IF(Paramètres!$E$10=Paramètres!$G$10,"-",IF(F59&lt;$BD$7,$BF$8,IF(AND(F59&gt;=$BD$7,F59&lt;$BD$8),$BF$7,IF(AND(F59&gt;=$BD$8,F59&lt;$BE$7),$BF$8,$BF$7)))))</f>
        <v>H</v>
      </c>
      <c r="AX59" s="179">
        <f>IF($BD$9="OUI",0,IF(AW59="H",Paramètres!$E$10,IF(AW59="E",Paramètres!$G$10,Paramètres!$E$10)))</f>
        <v>1</v>
      </c>
      <c r="AY59" s="168" t="str">
        <f t="shared" si="10"/>
        <v>+</v>
      </c>
      <c r="AZ59" s="298">
        <f t="shared" si="45"/>
        <v>2.1025353706424776E-3</v>
      </c>
      <c r="BB59" s="240" t="str">
        <f>IF($BD$9="OUI","U",IF(Paramètres!$D$10=Paramètres!$G$10,"",IF(F59&lt;$BD$7,$BF$8,IF(AND(F59&gt;=$BD$7,F59&lt;$BD$8),$BF$7,IF(AND(F59&gt;=$BD$8,F59&lt;$BE$7),$BF$8,$BF$7)))))</f>
        <v>H</v>
      </c>
    </row>
    <row r="60" spans="6:54" ht="14">
      <c r="F60" s="297">
        <f t="shared" si="46"/>
        <v>44248</v>
      </c>
      <c r="G60" s="169">
        <f t="shared" si="12"/>
        <v>52</v>
      </c>
      <c r="H60" s="170">
        <f t="shared" si="13"/>
        <v>48.251199999999983</v>
      </c>
      <c r="I60" s="170">
        <f t="shared" si="14"/>
        <v>1.447851850827504</v>
      </c>
      <c r="J60" s="170">
        <f t="shared" si="15"/>
        <v>332.69905185082746</v>
      </c>
      <c r="K60" s="170">
        <f t="shared" si="16"/>
        <v>1.9601016282055594</v>
      </c>
      <c r="L60" s="171">
        <f t="shared" si="17"/>
        <v>13.631813916132254</v>
      </c>
      <c r="M60" s="172" t="str">
        <f t="shared" si="18"/>
        <v>+</v>
      </c>
      <c r="N60" s="173">
        <f t="shared" si="19"/>
        <v>0.56799224650551061</v>
      </c>
      <c r="O60" s="174">
        <f t="shared" si="20"/>
        <v>-10.512885094602256</v>
      </c>
      <c r="P60" s="175">
        <f t="shared" si="48"/>
        <v>0.54912703126891904</v>
      </c>
      <c r="Q60" s="174">
        <f t="shared" si="21"/>
        <v>34.30497601650886</v>
      </c>
      <c r="R60" s="170">
        <f t="shared" si="22"/>
        <v>80.457756172455888</v>
      </c>
      <c r="S60" s="170">
        <f t="shared" si="23"/>
        <v>5.3638504114970589</v>
      </c>
      <c r="T60" s="291">
        <f t="shared" si="47"/>
        <v>0.44698753429142157</v>
      </c>
      <c r="U60" s="170">
        <f t="shared" si="24"/>
        <v>6.6361495885029411</v>
      </c>
      <c r="V60" s="170">
        <f t="shared" si="25"/>
        <v>17.363850411497058</v>
      </c>
      <c r="W60" s="176">
        <f t="shared" si="26"/>
        <v>0.27650623285428921</v>
      </c>
      <c r="X60" s="176">
        <f t="shared" si="27"/>
        <v>0.72349376714571079</v>
      </c>
      <c r="Y60" s="173">
        <f t="shared" si="28"/>
        <v>0.32569444444444445</v>
      </c>
      <c r="Z60" s="173">
        <f t="shared" si="3"/>
        <v>0.7729166666666667</v>
      </c>
      <c r="AA60" s="174">
        <f t="shared" si="29"/>
        <v>75.86401415066031</v>
      </c>
      <c r="AB60" s="174">
        <f t="shared" si="30"/>
        <v>43.824717543132095</v>
      </c>
      <c r="AC60" s="170">
        <f t="shared" si="31"/>
        <v>87.98017598682496</v>
      </c>
      <c r="AD60" s="170">
        <f t="shared" si="32"/>
        <v>5.8653450657883308</v>
      </c>
      <c r="AE60" s="176">
        <f t="shared" si="33"/>
        <v>0.25561062225881953</v>
      </c>
      <c r="AF60" s="176">
        <f t="shared" si="34"/>
        <v>0.74438937774118052</v>
      </c>
      <c r="AG60" s="173">
        <f t="shared" si="4"/>
        <v>0.30473765352773857</v>
      </c>
      <c r="AH60" s="173">
        <f t="shared" si="5"/>
        <v>0.79351640901009957</v>
      </c>
      <c r="AI60" s="170">
        <f t="shared" si="35"/>
        <v>96.51012605018208</v>
      </c>
      <c r="AJ60" s="170">
        <f t="shared" si="36"/>
        <v>6.4340084033454721</v>
      </c>
      <c r="AK60" s="176">
        <f t="shared" si="37"/>
        <v>0.23191631652727199</v>
      </c>
      <c r="AL60" s="176">
        <f t="shared" si="38"/>
        <v>0.76808368347272804</v>
      </c>
      <c r="AM60" s="173">
        <f t="shared" si="6"/>
        <v>0.281043347796191</v>
      </c>
      <c r="AN60" s="173">
        <f t="shared" si="7"/>
        <v>0.81721071474164708</v>
      </c>
      <c r="AO60" s="170">
        <f t="shared" si="39"/>
        <v>105.01767398831477</v>
      </c>
      <c r="AP60" s="170">
        <f t="shared" si="40"/>
        <v>7.0011782658876509</v>
      </c>
      <c r="AQ60" s="176">
        <f t="shared" si="41"/>
        <v>0.20828423892134787</v>
      </c>
      <c r="AR60" s="176">
        <f t="shared" si="42"/>
        <v>0.79171576107865216</v>
      </c>
      <c r="AS60" s="173">
        <f t="shared" si="8"/>
        <v>0.25741127019026688</v>
      </c>
      <c r="AT60" s="173">
        <f t="shared" si="9"/>
        <v>0.84084279234757131</v>
      </c>
      <c r="AU60" s="177">
        <f t="shared" si="49"/>
        <v>1</v>
      </c>
      <c r="AV60" s="178" t="str">
        <f t="shared" si="44"/>
        <v>Dimanche</v>
      </c>
      <c r="AW60" s="177" t="str">
        <f>IF($BD$9="OUI","U",IF(Paramètres!$E$10=Paramètres!$G$10,"-",IF(F60&lt;$BD$7,$BF$8,IF(AND(F60&gt;=$BD$7,F60&lt;$BD$8),$BF$7,IF(AND(F60&gt;=$BD$8,F60&lt;$BE$7),$BF$8,$BF$7)))))</f>
        <v>H</v>
      </c>
      <c r="AX60" s="179">
        <f>IF($BD$9="OUI",0,IF(AW60="H",Paramètres!$E$10,IF(AW60="E",Paramètres!$G$10,Paramètres!$E$10)))</f>
        <v>1</v>
      </c>
      <c r="AY60" s="168" t="str">
        <f t="shared" si="10"/>
        <v>+</v>
      </c>
      <c r="AZ60" s="298">
        <f t="shared" si="45"/>
        <v>2.1117929839398197E-3</v>
      </c>
      <c r="BB60" s="240" t="str">
        <f>IF($BD$9="OUI","U",IF(Paramètres!$D$10=Paramètres!$G$10,"",IF(F60&lt;$BD$7,$BF$8,IF(AND(F60&gt;=$BD$7,F60&lt;$BD$8),$BF$7,IF(AND(F60&gt;=$BD$8,F60&lt;$BE$7),$BF$8,$BF$7)))))</f>
        <v>H</v>
      </c>
    </row>
    <row r="61" spans="6:54" ht="14">
      <c r="F61" s="297">
        <f t="shared" si="46"/>
        <v>44249</v>
      </c>
      <c r="G61" s="169">
        <f t="shared" si="12"/>
        <v>53</v>
      </c>
      <c r="H61" s="170">
        <f t="shared" si="13"/>
        <v>49.236800000000017</v>
      </c>
      <c r="I61" s="170">
        <f t="shared" si="14"/>
        <v>1.4694731819269793</v>
      </c>
      <c r="J61" s="170">
        <f t="shared" si="15"/>
        <v>333.70627318192697</v>
      </c>
      <c r="K61" s="170">
        <f t="shared" si="16"/>
        <v>1.9075464733545813</v>
      </c>
      <c r="L61" s="171">
        <f t="shared" si="17"/>
        <v>13.508078621126241</v>
      </c>
      <c r="M61" s="172" t="str">
        <f t="shared" si="18"/>
        <v>+</v>
      </c>
      <c r="N61" s="173">
        <f t="shared" si="19"/>
        <v>0.56283660921359335</v>
      </c>
      <c r="O61" s="174">
        <f t="shared" si="20"/>
        <v>-10.149352310974606</v>
      </c>
      <c r="P61" s="175">
        <f t="shared" si="48"/>
        <v>0.54904110398072048</v>
      </c>
      <c r="Q61" s="174">
        <f t="shared" si="21"/>
        <v>34.668508800136507</v>
      </c>
      <c r="R61" s="170">
        <f t="shared" si="22"/>
        <v>80.839450096343796</v>
      </c>
      <c r="S61" s="170">
        <f t="shared" si="23"/>
        <v>5.3892966730895866</v>
      </c>
      <c r="T61" s="291">
        <f t="shared" si="47"/>
        <v>0.4491080560907989</v>
      </c>
      <c r="U61" s="170">
        <f t="shared" si="24"/>
        <v>6.6107033269104134</v>
      </c>
      <c r="V61" s="170">
        <f t="shared" si="25"/>
        <v>17.389296673089586</v>
      </c>
      <c r="W61" s="176">
        <f t="shared" si="26"/>
        <v>0.27544597195460058</v>
      </c>
      <c r="X61" s="176">
        <f t="shared" si="27"/>
        <v>0.72455402804539937</v>
      </c>
      <c r="Y61" s="173">
        <f t="shared" si="28"/>
        <v>0.32430555555555557</v>
      </c>
      <c r="Z61" s="173">
        <f t="shared" si="3"/>
        <v>0.77361111111111114</v>
      </c>
      <c r="AA61" s="174">
        <f t="shared" si="29"/>
        <v>76.386658047831034</v>
      </c>
      <c r="AB61" s="174">
        <f t="shared" si="30"/>
        <v>43.893679760764691</v>
      </c>
      <c r="AC61" s="170">
        <f t="shared" si="31"/>
        <v>88.348341124742632</v>
      </c>
      <c r="AD61" s="170">
        <f t="shared" si="32"/>
        <v>5.8898894083161757</v>
      </c>
      <c r="AE61" s="176">
        <f t="shared" si="33"/>
        <v>0.25458794132015933</v>
      </c>
      <c r="AF61" s="176">
        <f t="shared" si="34"/>
        <v>0.74541205867984062</v>
      </c>
      <c r="AG61" s="173">
        <f t="shared" si="4"/>
        <v>0.3036290453008797</v>
      </c>
      <c r="AH61" s="173">
        <f t="shared" si="5"/>
        <v>0.79445316266056099</v>
      </c>
      <c r="AI61" s="170">
        <f t="shared" si="35"/>
        <v>96.870714224057735</v>
      </c>
      <c r="AJ61" s="170">
        <f t="shared" si="36"/>
        <v>6.4580476149371826</v>
      </c>
      <c r="AK61" s="176">
        <f t="shared" si="37"/>
        <v>0.23091468271095072</v>
      </c>
      <c r="AL61" s="176">
        <f t="shared" si="38"/>
        <v>0.76908531728904928</v>
      </c>
      <c r="AM61" s="173">
        <f t="shared" si="6"/>
        <v>0.27995578669167109</v>
      </c>
      <c r="AN61" s="173">
        <f t="shared" si="7"/>
        <v>0.81812642126976964</v>
      </c>
      <c r="AO61" s="170">
        <f t="shared" si="39"/>
        <v>105.37878418151476</v>
      </c>
      <c r="AP61" s="170">
        <f t="shared" si="40"/>
        <v>7.0252522787676508</v>
      </c>
      <c r="AQ61" s="176">
        <f t="shared" si="41"/>
        <v>0.20728115505134789</v>
      </c>
      <c r="AR61" s="176">
        <f t="shared" si="42"/>
        <v>0.79271884494865219</v>
      </c>
      <c r="AS61" s="173">
        <f t="shared" si="8"/>
        <v>0.25632225903206823</v>
      </c>
      <c r="AT61" s="173">
        <f t="shared" si="9"/>
        <v>0.84175994892937256</v>
      </c>
      <c r="AU61" s="177">
        <f t="shared" si="49"/>
        <v>2</v>
      </c>
      <c r="AV61" s="178" t="str">
        <f t="shared" si="44"/>
        <v>Lundi</v>
      </c>
      <c r="AW61" s="177" t="str">
        <f>IF($BD$9="OUI","U",IF(Paramètres!$E$10=Paramètres!$G$10,"-",IF(F61&lt;$BD$7,$BF$8,IF(AND(F61&gt;=$BD$7,F61&lt;$BD$8),$BF$7,IF(AND(F61&gt;=$BD$8,F61&lt;$BE$7),$BF$8,$BF$7)))))</f>
        <v>H</v>
      </c>
      <c r="AX61" s="179">
        <f>IF($BD$9="OUI",0,IF(AW61="H",Paramètres!$E$10,IF(AW61="E",Paramètres!$G$10,Paramètres!$E$10)))</f>
        <v>1</v>
      </c>
      <c r="AY61" s="168" t="str">
        <f t="shared" si="10"/>
        <v>+</v>
      </c>
      <c r="AZ61" s="298">
        <f t="shared" si="45"/>
        <v>2.1205217993773284E-3</v>
      </c>
      <c r="BB61" s="240" t="str">
        <f>IF($BD$9="OUI","U",IF(Paramètres!$D$10=Paramètres!$G$10,"",IF(F61&lt;$BD$7,$BF$8,IF(AND(F61&gt;=$BD$7,F61&lt;$BD$8),$BF$7,IF(AND(F61&gt;=$BD$8,F61&lt;$BE$7),$BF$8,$BF$7)))))</f>
        <v>H</v>
      </c>
    </row>
    <row r="62" spans="6:54" ht="14">
      <c r="F62" s="297">
        <f t="shared" si="46"/>
        <v>44250</v>
      </c>
      <c r="G62" s="169">
        <f t="shared" si="12"/>
        <v>54</v>
      </c>
      <c r="H62" s="170">
        <f t="shared" si="13"/>
        <v>50.222399999999993</v>
      </c>
      <c r="I62" s="170">
        <f t="shared" si="14"/>
        <v>1.4906421369798877</v>
      </c>
      <c r="J62" s="170">
        <f t="shared" si="15"/>
        <v>334.71304213697988</v>
      </c>
      <c r="K62" s="170">
        <f t="shared" si="16"/>
        <v>1.852848231806816</v>
      </c>
      <c r="L62" s="171">
        <f t="shared" si="17"/>
        <v>13.373961475146814</v>
      </c>
      <c r="M62" s="172" t="str">
        <f t="shared" si="18"/>
        <v>+</v>
      </c>
      <c r="N62" s="173">
        <f t="shared" si="19"/>
        <v>0.55724839479778387</v>
      </c>
      <c r="O62" s="174">
        <f t="shared" si="20"/>
        <v>-9.7832310095818169</v>
      </c>
      <c r="P62" s="175">
        <f t="shared" si="48"/>
        <v>0.54894796707379023</v>
      </c>
      <c r="Q62" s="174">
        <f t="shared" si="21"/>
        <v>35.034630101529295</v>
      </c>
      <c r="R62" s="170">
        <f t="shared" si="22"/>
        <v>81.222623381655183</v>
      </c>
      <c r="S62" s="170">
        <f t="shared" si="23"/>
        <v>5.4148415587770122</v>
      </c>
      <c r="T62" s="291">
        <f t="shared" si="47"/>
        <v>0.45123679656475102</v>
      </c>
      <c r="U62" s="170">
        <f t="shared" si="24"/>
        <v>6.5851584412229878</v>
      </c>
      <c r="V62" s="170">
        <f t="shared" si="25"/>
        <v>17.414841558777013</v>
      </c>
      <c r="W62" s="176">
        <f t="shared" si="26"/>
        <v>0.27438160171762449</v>
      </c>
      <c r="X62" s="176">
        <f t="shared" si="27"/>
        <v>0.72561839828237551</v>
      </c>
      <c r="Y62" s="173">
        <f t="shared" si="28"/>
        <v>0.32361111111111113</v>
      </c>
      <c r="Z62" s="173">
        <f t="shared" si="3"/>
        <v>0.77430555555555547</v>
      </c>
      <c r="AA62" s="174">
        <f t="shared" si="29"/>
        <v>76.912457451834825</v>
      </c>
      <c r="AB62" s="174">
        <f t="shared" si="30"/>
        <v>43.960470729968385</v>
      </c>
      <c r="AC62" s="170">
        <f t="shared" si="31"/>
        <v>88.718567308787669</v>
      </c>
      <c r="AD62" s="170">
        <f t="shared" si="32"/>
        <v>5.9145711539191783</v>
      </c>
      <c r="AE62" s="176">
        <f t="shared" si="33"/>
        <v>0.25355953525336755</v>
      </c>
      <c r="AF62" s="176">
        <f t="shared" si="34"/>
        <v>0.74644046474663239</v>
      </c>
      <c r="AG62" s="173">
        <f t="shared" si="4"/>
        <v>0.30250750232715778</v>
      </c>
      <c r="AH62" s="173">
        <f t="shared" si="5"/>
        <v>0.79538843182042263</v>
      </c>
      <c r="AI62" s="170">
        <f t="shared" si="35"/>
        <v>97.23402240957077</v>
      </c>
      <c r="AJ62" s="170">
        <f t="shared" si="36"/>
        <v>6.4822681606380517</v>
      </c>
      <c r="AK62" s="176">
        <f t="shared" si="37"/>
        <v>0.22990549330674784</v>
      </c>
      <c r="AL62" s="176">
        <f t="shared" si="38"/>
        <v>0.77009450669325208</v>
      </c>
      <c r="AM62" s="173">
        <f t="shared" si="6"/>
        <v>0.2788534603805381</v>
      </c>
      <c r="AN62" s="173">
        <f t="shared" si="7"/>
        <v>0.81904247376704242</v>
      </c>
      <c r="AO62" s="170">
        <f t="shared" si="39"/>
        <v>105.74334669674263</v>
      </c>
      <c r="AP62" s="170">
        <f t="shared" si="40"/>
        <v>7.0495564464495093</v>
      </c>
      <c r="AQ62" s="176">
        <f t="shared" si="41"/>
        <v>0.2062684813979371</v>
      </c>
      <c r="AR62" s="176">
        <f t="shared" si="42"/>
        <v>0.79373151860206281</v>
      </c>
      <c r="AS62" s="173">
        <f t="shared" si="8"/>
        <v>0.25521644847172736</v>
      </c>
      <c r="AT62" s="173">
        <f t="shared" si="9"/>
        <v>0.84267948567585316</v>
      </c>
      <c r="AU62" s="177">
        <f t="shared" si="49"/>
        <v>3</v>
      </c>
      <c r="AV62" s="178" t="str">
        <f t="shared" si="44"/>
        <v>Mardi</v>
      </c>
      <c r="AW62" s="177" t="str">
        <f>IF($BD$9="OUI","U",IF(Paramètres!$E$10=Paramètres!$G$10,"-",IF(F62&lt;$BD$7,$BF$8,IF(AND(F62&gt;=$BD$7,F62&lt;$BD$8),$BF$7,IF(AND(F62&gt;=$BD$8,F62&lt;$BE$7),$BF$8,$BF$7)))))</f>
        <v>H</v>
      </c>
      <c r="AX62" s="179">
        <f>IF($BD$9="OUI",0,IF(AW62="H",Paramètres!$E$10,IF(AW62="E",Paramètres!$G$10,Paramètres!$E$10)))</f>
        <v>1</v>
      </c>
      <c r="AY62" s="168" t="str">
        <f t="shared" si="10"/>
        <v>+</v>
      </c>
      <c r="AZ62" s="298">
        <f t="shared" si="45"/>
        <v>2.1287404739521176E-3</v>
      </c>
      <c r="BB62" s="240" t="str">
        <f>IF($BD$9="OUI","U",IF(Paramètres!$D$10=Paramètres!$G$10,"",IF(F62&lt;$BD$7,$BF$8,IF(AND(F62&gt;=$BD$7,F62&lt;$BD$8),$BF$7,IF(AND(F62&gt;=$BD$8,F62&lt;$BE$7),$BF$8,$BF$7)))))</f>
        <v>H</v>
      </c>
    </row>
    <row r="63" spans="6:54" ht="14">
      <c r="F63" s="297">
        <f t="shared" si="46"/>
        <v>44251</v>
      </c>
      <c r="G63" s="169">
        <f t="shared" si="12"/>
        <v>55</v>
      </c>
      <c r="H63" s="170">
        <f t="shared" si="13"/>
        <v>51.20799999999997</v>
      </c>
      <c r="I63" s="170">
        <f t="shared" si="14"/>
        <v>1.5113525524544702</v>
      </c>
      <c r="J63" s="170">
        <f t="shared" si="15"/>
        <v>335.71935255245444</v>
      </c>
      <c r="K63" s="170">
        <f t="shared" si="16"/>
        <v>1.7960808164343698</v>
      </c>
      <c r="L63" s="171">
        <f t="shared" si="17"/>
        <v>13.22973347555536</v>
      </c>
      <c r="M63" s="172" t="str">
        <f t="shared" si="18"/>
        <v>+</v>
      </c>
      <c r="N63" s="173">
        <f t="shared" si="19"/>
        <v>0.5512388948148067</v>
      </c>
      <c r="O63" s="174">
        <f t="shared" si="20"/>
        <v>-9.4146342711835143</v>
      </c>
      <c r="P63" s="175">
        <f t="shared" si="48"/>
        <v>0.54884780874074057</v>
      </c>
      <c r="Q63" s="174">
        <f t="shared" si="21"/>
        <v>35.403226839927598</v>
      </c>
      <c r="R63" s="170">
        <f t="shared" si="22"/>
        <v>81.607187462185692</v>
      </c>
      <c r="S63" s="170">
        <f t="shared" si="23"/>
        <v>5.4404791641457129</v>
      </c>
      <c r="T63" s="291">
        <f t="shared" si="47"/>
        <v>0.45337326367880942</v>
      </c>
      <c r="U63" s="170">
        <f t="shared" si="24"/>
        <v>6.5595208358542871</v>
      </c>
      <c r="V63" s="170">
        <f t="shared" si="25"/>
        <v>17.440479164145714</v>
      </c>
      <c r="W63" s="176">
        <f t="shared" si="26"/>
        <v>0.27331336816059532</v>
      </c>
      <c r="X63" s="176">
        <f t="shared" si="27"/>
        <v>0.72668663183940474</v>
      </c>
      <c r="Y63" s="173">
        <f t="shared" si="28"/>
        <v>0.32222222222222224</v>
      </c>
      <c r="Z63" s="173">
        <f t="shared" si="3"/>
        <v>0.77569444444444446</v>
      </c>
      <c r="AA63" s="174">
        <f t="shared" si="29"/>
        <v>77.441264883829817</v>
      </c>
      <c r="AB63" s="174">
        <f t="shared" si="30"/>
        <v>44.025038524604916</v>
      </c>
      <c r="AC63" s="170">
        <f t="shared" si="31"/>
        <v>89.09077657155197</v>
      </c>
      <c r="AD63" s="170">
        <f t="shared" si="32"/>
        <v>5.9393851047701309</v>
      </c>
      <c r="AE63" s="176">
        <f t="shared" si="33"/>
        <v>0.2525256206345779</v>
      </c>
      <c r="AF63" s="176">
        <f t="shared" si="34"/>
        <v>0.74747437936542216</v>
      </c>
      <c r="AG63" s="173">
        <f t="shared" si="4"/>
        <v>0.30137342937531847</v>
      </c>
      <c r="AH63" s="173">
        <f t="shared" si="5"/>
        <v>0.79632218810616273</v>
      </c>
      <c r="AI63" s="170">
        <f t="shared" si="35"/>
        <v>97.599987084582722</v>
      </c>
      <c r="AJ63" s="170">
        <f t="shared" si="36"/>
        <v>6.506665805638848</v>
      </c>
      <c r="AK63" s="176">
        <f t="shared" si="37"/>
        <v>0.22888892476504799</v>
      </c>
      <c r="AL63" s="176">
        <f t="shared" si="38"/>
        <v>0.77111107523495193</v>
      </c>
      <c r="AM63" s="173">
        <f t="shared" si="6"/>
        <v>0.27773673350578859</v>
      </c>
      <c r="AN63" s="173">
        <f t="shared" si="7"/>
        <v>0.8199588839756925</v>
      </c>
      <c r="AO63" s="170">
        <f t="shared" si="39"/>
        <v>106.11131624606107</v>
      </c>
      <c r="AP63" s="170">
        <f t="shared" si="40"/>
        <v>7.0740877497374042</v>
      </c>
      <c r="AQ63" s="176">
        <f t="shared" si="41"/>
        <v>0.2052463437609415</v>
      </c>
      <c r="AR63" s="176">
        <f t="shared" si="42"/>
        <v>0.79475365623905858</v>
      </c>
      <c r="AS63" s="173">
        <f t="shared" si="8"/>
        <v>0.2540941525016821</v>
      </c>
      <c r="AT63" s="173">
        <f t="shared" si="9"/>
        <v>0.84360146497979915</v>
      </c>
      <c r="AU63" s="177">
        <f t="shared" si="49"/>
        <v>4</v>
      </c>
      <c r="AV63" s="178" t="str">
        <f t="shared" si="44"/>
        <v>Mercredi</v>
      </c>
      <c r="AW63" s="177" t="str">
        <f>IF($BD$9="OUI","U",IF(Paramètres!$E$10=Paramètres!$G$10,"-",IF(F63&lt;$BD$7,$BF$8,IF(AND(F63&gt;=$BD$7,F63&lt;$BD$8),$BF$7,IF(AND(F63&gt;=$BD$8,F63&lt;$BE$7),$BF$8,$BF$7)))))</f>
        <v>H</v>
      </c>
      <c r="AX63" s="179">
        <f>IF($BD$9="OUI",0,IF(AW63="H",Paramètres!$E$10,IF(AW63="E",Paramètres!$G$10,Paramètres!$E$10)))</f>
        <v>1</v>
      </c>
      <c r="AY63" s="168" t="str">
        <f t="shared" si="10"/>
        <v>+</v>
      </c>
      <c r="AZ63" s="298">
        <f t="shared" si="45"/>
        <v>2.1364671140584046E-3</v>
      </c>
      <c r="BB63" s="240" t="str">
        <f>IF($BD$9="OUI","U",IF(Paramètres!$D$10=Paramètres!$G$10,"",IF(F63&lt;$BD$7,$BF$8,IF(AND(F63&gt;=$BD$7,F63&lt;$BD$8),$BF$7,IF(AND(F63&gt;=$BD$8,F63&lt;$BE$7),$BF$8,$BF$7)))))</f>
        <v>H</v>
      </c>
    </row>
    <row r="64" spans="6:54" ht="14">
      <c r="F64" s="297">
        <f t="shared" si="46"/>
        <v>44252</v>
      </c>
      <c r="G64" s="169">
        <f t="shared" si="12"/>
        <v>56</v>
      </c>
      <c r="H64" s="170">
        <f t="shared" si="13"/>
        <v>52.193600000000004</v>
      </c>
      <c r="I64" s="170">
        <f t="shared" si="14"/>
        <v>1.5315984211628828</v>
      </c>
      <c r="J64" s="170">
        <f t="shared" si="15"/>
        <v>336.72519842116287</v>
      </c>
      <c r="K64" s="170">
        <f t="shared" si="16"/>
        <v>1.7373196208798145</v>
      </c>
      <c r="L64" s="171">
        <f t="shared" si="17"/>
        <v>13.07567216817079</v>
      </c>
      <c r="M64" s="172" t="str">
        <f t="shared" si="18"/>
        <v>+</v>
      </c>
      <c r="N64" s="173">
        <f t="shared" si="19"/>
        <v>0.54481967367378292</v>
      </c>
      <c r="O64" s="174">
        <f t="shared" si="20"/>
        <v>-9.043674751564037</v>
      </c>
      <c r="P64" s="175">
        <f t="shared" si="48"/>
        <v>0.54874082172172356</v>
      </c>
      <c r="Q64" s="174">
        <f t="shared" si="21"/>
        <v>35.774186359547073</v>
      </c>
      <c r="R64" s="170">
        <f t="shared" si="22"/>
        <v>81.993056927886542</v>
      </c>
      <c r="S64" s="170">
        <f t="shared" si="23"/>
        <v>5.4662037951924365</v>
      </c>
      <c r="T64" s="291">
        <f t="shared" si="47"/>
        <v>0.45551698293270304</v>
      </c>
      <c r="U64" s="170">
        <f t="shared" si="24"/>
        <v>6.5337962048075635</v>
      </c>
      <c r="V64" s="170">
        <f t="shared" si="25"/>
        <v>17.466203795192435</v>
      </c>
      <c r="W64" s="176">
        <f t="shared" si="26"/>
        <v>0.27224150853364848</v>
      </c>
      <c r="X64" s="176">
        <f t="shared" si="27"/>
        <v>0.72775849146635141</v>
      </c>
      <c r="Y64" s="173">
        <f t="shared" si="28"/>
        <v>0.32083333333333336</v>
      </c>
      <c r="Z64" s="173">
        <f t="shared" si="3"/>
        <v>0.77638888888888891</v>
      </c>
      <c r="AA64" s="174">
        <f t="shared" si="29"/>
        <v>77.972934705830369</v>
      </c>
      <c r="AB64" s="174">
        <f t="shared" si="30"/>
        <v>44.087334054226538</v>
      </c>
      <c r="AC64" s="170">
        <f t="shared" si="31"/>
        <v>89.464893516937352</v>
      </c>
      <c r="AD64" s="170">
        <f t="shared" si="32"/>
        <v>5.9643262344624901</v>
      </c>
      <c r="AE64" s="176">
        <f t="shared" si="33"/>
        <v>0.25148640689739626</v>
      </c>
      <c r="AF64" s="176">
        <f t="shared" si="34"/>
        <v>0.74851359310260379</v>
      </c>
      <c r="AG64" s="173">
        <f t="shared" si="4"/>
        <v>0.30022722861911977</v>
      </c>
      <c r="AH64" s="173">
        <f t="shared" si="5"/>
        <v>0.79725441482432735</v>
      </c>
      <c r="AI64" s="170">
        <f t="shared" si="35"/>
        <v>97.968546835835966</v>
      </c>
      <c r="AJ64" s="170">
        <f t="shared" si="36"/>
        <v>6.5312364557223974</v>
      </c>
      <c r="AK64" s="176">
        <f t="shared" si="37"/>
        <v>0.22786514767823343</v>
      </c>
      <c r="AL64" s="176">
        <f t="shared" si="38"/>
        <v>0.77213485232176648</v>
      </c>
      <c r="AM64" s="173">
        <f t="shared" si="6"/>
        <v>0.27660596939995696</v>
      </c>
      <c r="AN64" s="173">
        <f t="shared" si="7"/>
        <v>0.82087567404349004</v>
      </c>
      <c r="AO64" s="170">
        <f t="shared" si="39"/>
        <v>106.48264946228576</v>
      </c>
      <c r="AP64" s="170">
        <f t="shared" si="40"/>
        <v>7.0988432974857174</v>
      </c>
      <c r="AQ64" s="176">
        <f t="shared" si="41"/>
        <v>0.20421486260476177</v>
      </c>
      <c r="AR64" s="176">
        <f t="shared" si="42"/>
        <v>0.79578513739523826</v>
      </c>
      <c r="AS64" s="173">
        <f t="shared" si="8"/>
        <v>0.2529556843264853</v>
      </c>
      <c r="AT64" s="173">
        <f t="shared" si="9"/>
        <v>0.84452595911696182</v>
      </c>
      <c r="AU64" s="177">
        <f t="shared" si="49"/>
        <v>5</v>
      </c>
      <c r="AV64" s="178" t="str">
        <f t="shared" si="44"/>
        <v>Jeudi</v>
      </c>
      <c r="AW64" s="177" t="str">
        <f>IF($BD$9="OUI","U",IF(Paramètres!$E$10=Paramètres!$G$10,"-",IF(F64&lt;$BD$7,$BF$8,IF(AND(F64&gt;=$BD$7,F64&lt;$BD$8),$BF$7,IF(AND(F64&gt;=$BD$8,F64&lt;$BE$7),$BF$8,$BF$7)))))</f>
        <v>H</v>
      </c>
      <c r="AX64" s="179">
        <f>IF($BD$9="OUI",0,IF(AW64="H",Paramètres!$E$10,IF(AW64="E",Paramètres!$G$10,Paramètres!$E$10)))</f>
        <v>1</v>
      </c>
      <c r="AY64" s="168" t="str">
        <f t="shared" si="10"/>
        <v>+</v>
      </c>
      <c r="AZ64" s="298">
        <f t="shared" si="45"/>
        <v>2.1437192538936167E-3</v>
      </c>
      <c r="BB64" s="240" t="str">
        <f>IF($BD$9="OUI","U",IF(Paramètres!$D$10=Paramètres!$G$10,"",IF(F64&lt;$BD$7,$BF$8,IF(AND(F64&gt;=$BD$7,F64&lt;$BD$8),$BF$7,IF(AND(F64&gt;=$BD$8,F64&lt;$BE$7),$BF$8,$BF$7)))))</f>
        <v>H</v>
      </c>
    </row>
    <row r="65" spans="6:54" ht="14">
      <c r="F65" s="297">
        <f t="shared" si="46"/>
        <v>44253</v>
      </c>
      <c r="G65" s="169">
        <f t="shared" si="12"/>
        <v>57</v>
      </c>
      <c r="H65" s="170">
        <f t="shared" si="13"/>
        <v>53.17919999999998</v>
      </c>
      <c r="I65" s="170">
        <f t="shared" si="14"/>
        <v>1.5513738938954842</v>
      </c>
      <c r="J65" s="170">
        <f t="shared" si="15"/>
        <v>337.73057389389544</v>
      </c>
      <c r="K65" s="170">
        <f t="shared" si="16"/>
        <v>1.6766414065591824</v>
      </c>
      <c r="L65" s="171">
        <f t="shared" si="17"/>
        <v>12.912061201818666</v>
      </c>
      <c r="M65" s="172" t="str">
        <f t="shared" si="18"/>
        <v>+</v>
      </c>
      <c r="N65" s="173">
        <f t="shared" si="19"/>
        <v>0.5380025500757778</v>
      </c>
      <c r="O65" s="174">
        <f t="shared" si="20"/>
        <v>-8.6704646633984499</v>
      </c>
      <c r="P65" s="175">
        <f t="shared" si="48"/>
        <v>0.54862720299509016</v>
      </c>
      <c r="Q65" s="174">
        <f t="shared" si="21"/>
        <v>36.147396447712666</v>
      </c>
      <c r="R65" s="170">
        <f t="shared" si="22"/>
        <v>82.380149418463745</v>
      </c>
      <c r="S65" s="170">
        <f t="shared" si="23"/>
        <v>5.4920099612309166</v>
      </c>
      <c r="T65" s="291">
        <f t="shared" si="47"/>
        <v>0.45766749676924307</v>
      </c>
      <c r="U65" s="170">
        <f t="shared" si="24"/>
        <v>6.5079900387690834</v>
      </c>
      <c r="V65" s="170">
        <f t="shared" si="25"/>
        <v>17.492009961230917</v>
      </c>
      <c r="W65" s="176">
        <f t="shared" si="26"/>
        <v>0.2711662516153785</v>
      </c>
      <c r="X65" s="176">
        <f t="shared" si="27"/>
        <v>0.72883374838462156</v>
      </c>
      <c r="Y65" s="173">
        <f t="shared" si="28"/>
        <v>0.32013888888888892</v>
      </c>
      <c r="Z65" s="173">
        <f t="shared" si="3"/>
        <v>0.77777777777777779</v>
      </c>
      <c r="AA65" s="174">
        <f t="shared" si="29"/>
        <v>78.507323086684195</v>
      </c>
      <c r="AB65" s="174">
        <f t="shared" si="30"/>
        <v>44.147311003796041</v>
      </c>
      <c r="AC65" s="170">
        <f t="shared" si="31"/>
        <v>89.840845238621057</v>
      </c>
      <c r="AD65" s="170">
        <f t="shared" si="32"/>
        <v>5.9893896825747373</v>
      </c>
      <c r="AE65" s="176">
        <f t="shared" si="33"/>
        <v>0.25044209655938593</v>
      </c>
      <c r="AF65" s="176">
        <f t="shared" si="34"/>
        <v>0.74955790344061413</v>
      </c>
      <c r="AG65" s="173">
        <f t="shared" si="4"/>
        <v>0.29906929955447609</v>
      </c>
      <c r="AH65" s="173">
        <f t="shared" si="5"/>
        <v>0.79818510643570428</v>
      </c>
      <c r="AI65" s="170">
        <f t="shared" si="35"/>
        <v>98.339642297518509</v>
      </c>
      <c r="AJ65" s="170">
        <f t="shared" si="36"/>
        <v>6.5559761531679008</v>
      </c>
      <c r="AK65" s="176">
        <f t="shared" si="37"/>
        <v>0.22683432695133746</v>
      </c>
      <c r="AL65" s="176">
        <f t="shared" si="38"/>
        <v>0.77316567304866257</v>
      </c>
      <c r="AM65" s="173">
        <f t="shared" si="6"/>
        <v>0.27546152994642759</v>
      </c>
      <c r="AN65" s="173">
        <f t="shared" si="7"/>
        <v>0.82179287604375262</v>
      </c>
      <c r="AO65" s="170">
        <f t="shared" si="39"/>
        <v>106.85730485790974</v>
      </c>
      <c r="AP65" s="170">
        <f t="shared" si="40"/>
        <v>7.1238203238606497</v>
      </c>
      <c r="AQ65" s="176">
        <f t="shared" si="41"/>
        <v>0.20317415317247292</v>
      </c>
      <c r="AR65" s="176">
        <f t="shared" si="42"/>
        <v>0.796825846827527</v>
      </c>
      <c r="AS65" s="173">
        <f t="shared" si="8"/>
        <v>0.25180135616756305</v>
      </c>
      <c r="AT65" s="173">
        <f t="shared" si="9"/>
        <v>0.84545304982261715</v>
      </c>
      <c r="AU65" s="177">
        <f t="shared" si="49"/>
        <v>6</v>
      </c>
      <c r="AV65" s="178" t="str">
        <f t="shared" si="44"/>
        <v>Vendredi</v>
      </c>
      <c r="AW65" s="177" t="str">
        <f>IF($BD$9="OUI","U",IF(Paramètres!$E$10=Paramètres!$G$10,"-",IF(F65&lt;$BD$7,$BF$8,IF(AND(F65&gt;=$BD$7,F65&lt;$BD$8),$BF$7,IF(AND(F65&gt;=$BD$8,F65&lt;$BE$7),$BF$8,$BF$7)))))</f>
        <v>H</v>
      </c>
      <c r="AX65" s="179">
        <f>IF($BD$9="OUI",0,IF(AW65="H",Paramètres!$E$10,IF(AW65="E",Paramètres!$G$10,Paramètres!$E$10)))</f>
        <v>1</v>
      </c>
      <c r="AY65" s="168" t="str">
        <f t="shared" si="10"/>
        <v>+</v>
      </c>
      <c r="AZ65" s="298">
        <f t="shared" si="45"/>
        <v>2.1505138365400245E-3</v>
      </c>
      <c r="BB65" s="240" t="str">
        <f>IF($BD$9="OUI","U",IF(Paramètres!$D$10=Paramètres!$G$10,"",IF(F65&lt;$BD$7,$BF$8,IF(AND(F65&gt;=$BD$7,F65&lt;$BD$8),$BF$7,IF(AND(F65&gt;=$BD$8,F65&lt;$BE$7),$BF$8,$BF$7)))))</f>
        <v>H</v>
      </c>
    </row>
    <row r="66" spans="6:54" ht="14">
      <c r="F66" s="297">
        <f t="shared" si="46"/>
        <v>44254</v>
      </c>
      <c r="G66" s="169">
        <f t="shared" si="12"/>
        <v>58</v>
      </c>
      <c r="H66" s="170">
        <f t="shared" si="13"/>
        <v>54.164800000000014</v>
      </c>
      <c r="I66" s="170">
        <f t="shared" si="14"/>
        <v>1.5706732809840986</v>
      </c>
      <c r="J66" s="170">
        <f t="shared" si="15"/>
        <v>338.73547328098414</v>
      </c>
      <c r="K66" s="170">
        <f t="shared" si="16"/>
        <v>1.6141241931891392</v>
      </c>
      <c r="L66" s="171">
        <f t="shared" si="17"/>
        <v>12.739189896692952</v>
      </c>
      <c r="M66" s="172" t="str">
        <f t="shared" si="18"/>
        <v>+</v>
      </c>
      <c r="N66" s="173">
        <f t="shared" si="19"/>
        <v>0.53079957902887298</v>
      </c>
      <c r="O66" s="174">
        <f t="shared" si="20"/>
        <v>-8.2951157603833519</v>
      </c>
      <c r="P66" s="175">
        <f t="shared" si="48"/>
        <v>0.54850715347764167</v>
      </c>
      <c r="Q66" s="174">
        <f t="shared" si="21"/>
        <v>36.52274535072776</v>
      </c>
      <c r="R66" s="170">
        <f t="shared" si="22"/>
        <v>82.768385514018405</v>
      </c>
      <c r="S66" s="170">
        <f t="shared" si="23"/>
        <v>5.5178923676012266</v>
      </c>
      <c r="T66" s="291">
        <f t="shared" si="47"/>
        <v>0.4598243639667689</v>
      </c>
      <c r="U66" s="170">
        <f t="shared" si="24"/>
        <v>6.4821076323987734</v>
      </c>
      <c r="V66" s="170">
        <f t="shared" si="25"/>
        <v>17.517892367601227</v>
      </c>
      <c r="W66" s="176">
        <f t="shared" si="26"/>
        <v>0.27008781801661558</v>
      </c>
      <c r="X66" s="176">
        <f t="shared" si="27"/>
        <v>0.72991218198338448</v>
      </c>
      <c r="Y66" s="173">
        <f t="shared" si="28"/>
        <v>0.31875000000000003</v>
      </c>
      <c r="Z66" s="173">
        <f t="shared" si="3"/>
        <v>0.77847222222222223</v>
      </c>
      <c r="AA66" s="174">
        <f t="shared" si="29"/>
        <v>79.044287964852899</v>
      </c>
      <c r="AB66" s="174">
        <f t="shared" si="30"/>
        <v>44.204925773015184</v>
      </c>
      <c r="AC66" s="170">
        <f t="shared" si="31"/>
        <v>90.218561234995519</v>
      </c>
      <c r="AD66" s="170">
        <f t="shared" si="32"/>
        <v>6.0145707489997013</v>
      </c>
      <c r="AE66" s="176">
        <f t="shared" si="33"/>
        <v>0.24939288545834579</v>
      </c>
      <c r="AF66" s="176">
        <f t="shared" si="34"/>
        <v>0.7506071145416543</v>
      </c>
      <c r="AG66" s="173">
        <f t="shared" si="4"/>
        <v>0.29790003893598749</v>
      </c>
      <c r="AH66" s="173">
        <f t="shared" si="5"/>
        <v>0.79911426801929597</v>
      </c>
      <c r="AI66" s="170">
        <f t="shared" si="35"/>
        <v>98.713216086162078</v>
      </c>
      <c r="AJ66" s="170">
        <f t="shared" si="36"/>
        <v>6.5808810724108051</v>
      </c>
      <c r="AK66" s="176">
        <f t="shared" si="37"/>
        <v>0.22579662198288311</v>
      </c>
      <c r="AL66" s="176">
        <f t="shared" si="38"/>
        <v>0.77420337801711681</v>
      </c>
      <c r="AM66" s="173">
        <f t="shared" si="6"/>
        <v>0.27430377546052481</v>
      </c>
      <c r="AN66" s="173">
        <f t="shared" si="7"/>
        <v>0.82271053149475859</v>
      </c>
      <c r="AO66" s="170">
        <f t="shared" si="39"/>
        <v>107.23524278072803</v>
      </c>
      <c r="AP66" s="170">
        <f t="shared" si="40"/>
        <v>7.1490161853818686</v>
      </c>
      <c r="AQ66" s="176">
        <f t="shared" si="41"/>
        <v>0.2021243256090888</v>
      </c>
      <c r="AR66" s="176">
        <f t="shared" si="42"/>
        <v>0.79787567439091112</v>
      </c>
      <c r="AS66" s="173">
        <f t="shared" si="8"/>
        <v>0.2506314790867305</v>
      </c>
      <c r="AT66" s="173">
        <f t="shared" si="9"/>
        <v>0.8463828278685529</v>
      </c>
      <c r="AU66" s="177">
        <f t="shared" si="49"/>
        <v>7</v>
      </c>
      <c r="AV66" s="178" t="str">
        <f t="shared" si="44"/>
        <v>Samedi</v>
      </c>
      <c r="AW66" s="177" t="str">
        <f>IF($BD$9="OUI","U",IF(Paramètres!$E$10=Paramètres!$G$10,"-",IF(F66&lt;$BD$7,$BF$8,IF(AND(F66&gt;=$BD$7,F66&lt;$BD$8),$BF$7,IF(AND(F66&gt;=$BD$8,F66&lt;$BE$7),$BF$8,$BF$7)))))</f>
        <v>H</v>
      </c>
      <c r="AX66" s="179">
        <f>IF($BD$9="OUI",0,IF(AW66="H",Paramètres!$E$10,IF(AW66="E",Paramètres!$G$10,Paramètres!$E$10)))</f>
        <v>1</v>
      </c>
      <c r="AY66" s="168" t="str">
        <f t="shared" si="10"/>
        <v>+</v>
      </c>
      <c r="AZ66" s="298">
        <f t="shared" si="45"/>
        <v>2.1568671975258358E-3</v>
      </c>
      <c r="BB66" s="240" t="str">
        <f>IF($BD$9="OUI","U",IF(Paramètres!$D$10=Paramètres!$G$10,"",IF(F66&lt;$BD$7,$BF$8,IF(AND(F66&gt;=$BD$7,F66&lt;$BD$8),$BF$7,IF(AND(F66&gt;=$BD$8,F66&lt;$BE$7),$BF$8,$BF$7)))))</f>
        <v>H</v>
      </c>
    </row>
    <row r="67" spans="6:54" ht="14">
      <c r="F67" s="297">
        <f t="shared" si="46"/>
        <v>44255</v>
      </c>
      <c r="G67" s="169">
        <f t="shared" si="12"/>
        <v>59</v>
      </c>
      <c r="H67" s="170">
        <f t="shared" si="13"/>
        <v>55.150399999999991</v>
      </c>
      <c r="I67" s="170">
        <f t="shared" si="14"/>
        <v>1.589491053793971</v>
      </c>
      <c r="J67" s="170">
        <f t="shared" si="15"/>
        <v>339.73989105379394</v>
      </c>
      <c r="K67" s="170">
        <f t="shared" si="16"/>
        <v>1.5498471529887936</v>
      </c>
      <c r="L67" s="171">
        <f t="shared" si="17"/>
        <v>12.557352827131059</v>
      </c>
      <c r="M67" s="172" t="str">
        <f t="shared" si="18"/>
        <v>+</v>
      </c>
      <c r="N67" s="173">
        <f t="shared" si="19"/>
        <v>0.52322303446379415</v>
      </c>
      <c r="O67" s="174">
        <f t="shared" si="20"/>
        <v>-7.9177393235383526</v>
      </c>
      <c r="P67" s="175">
        <f t="shared" si="48"/>
        <v>0.54838087773489042</v>
      </c>
      <c r="Q67" s="174">
        <f t="shared" si="21"/>
        <v>36.900121787572758</v>
      </c>
      <c r="R67" s="170">
        <f t="shared" si="22"/>
        <v>83.15768862313962</v>
      </c>
      <c r="S67" s="170">
        <f t="shared" si="23"/>
        <v>5.5438459082093079</v>
      </c>
      <c r="T67" s="291">
        <f t="shared" si="47"/>
        <v>0.46198715901744231</v>
      </c>
      <c r="U67" s="170">
        <f t="shared" si="24"/>
        <v>6.4561540917906921</v>
      </c>
      <c r="V67" s="170">
        <f t="shared" si="25"/>
        <v>17.543845908209306</v>
      </c>
      <c r="W67" s="176">
        <f t="shared" si="26"/>
        <v>0.26900642049127882</v>
      </c>
      <c r="X67" s="176">
        <f t="shared" si="27"/>
        <v>0.73099357950872113</v>
      </c>
      <c r="Y67" s="173">
        <f t="shared" si="28"/>
        <v>0.31736111111111115</v>
      </c>
      <c r="Z67" s="173">
        <f t="shared" si="3"/>
        <v>0.77916666666666667</v>
      </c>
      <c r="AA67" s="174">
        <f t="shared" si="29"/>
        <v>79.583689008264315</v>
      </c>
      <c r="AB67" s="174">
        <f t="shared" si="30"/>
        <v>44.26013741561939</v>
      </c>
      <c r="AC67" s="170">
        <f t="shared" si="31"/>
        <v>90.597973320917148</v>
      </c>
      <c r="AD67" s="170">
        <f t="shared" si="32"/>
        <v>6.0398648880611434</v>
      </c>
      <c r="AE67" s="176">
        <f t="shared" si="33"/>
        <v>0.24833896299745237</v>
      </c>
      <c r="AF67" s="176">
        <f t="shared" si="34"/>
        <v>0.75166103700254761</v>
      </c>
      <c r="AG67" s="173">
        <f t="shared" si="4"/>
        <v>0.29671984073234275</v>
      </c>
      <c r="AH67" s="173">
        <f t="shared" si="5"/>
        <v>0.80004191473743802</v>
      </c>
      <c r="AI67" s="170">
        <f t="shared" si="35"/>
        <v>99.08921273212033</v>
      </c>
      <c r="AJ67" s="170">
        <f t="shared" si="36"/>
        <v>6.6059475154746883</v>
      </c>
      <c r="AK67" s="176">
        <f t="shared" si="37"/>
        <v>0.22475218685522133</v>
      </c>
      <c r="AL67" s="176">
        <f t="shared" si="38"/>
        <v>0.77524781314477875</v>
      </c>
      <c r="AM67" s="173">
        <f t="shared" si="6"/>
        <v>0.27313306459011172</v>
      </c>
      <c r="AN67" s="173">
        <f t="shared" si="7"/>
        <v>0.82362869087966917</v>
      </c>
      <c r="AO67" s="170">
        <f t="shared" si="39"/>
        <v>107.61642536634467</v>
      </c>
      <c r="AP67" s="170">
        <f t="shared" si="40"/>
        <v>7.1744283577563115</v>
      </c>
      <c r="AQ67" s="176">
        <f t="shared" si="41"/>
        <v>0.20106548509348701</v>
      </c>
      <c r="AR67" s="176">
        <f t="shared" si="42"/>
        <v>0.79893451490651302</v>
      </c>
      <c r="AS67" s="173">
        <f t="shared" si="8"/>
        <v>0.2494463628283774</v>
      </c>
      <c r="AT67" s="173">
        <f t="shared" si="9"/>
        <v>0.84731539264140343</v>
      </c>
      <c r="AU67" s="177">
        <f t="shared" si="49"/>
        <v>1</v>
      </c>
      <c r="AV67" s="178" t="str">
        <f t="shared" si="44"/>
        <v>Dimanche</v>
      </c>
      <c r="AW67" s="177" t="str">
        <f>IF($BD$9="OUI","U",IF(Paramètres!$E$10=Paramètres!$G$10,"-",IF(F67&lt;$BD$7,$BF$8,IF(AND(F67&gt;=$BD$7,F67&lt;$BD$8),$BF$7,IF(AND(F67&gt;=$BD$8,F67&lt;$BE$7),$BF$8,$BF$7)))))</f>
        <v>H</v>
      </c>
      <c r="AX67" s="179">
        <f>IF($BD$9="OUI",0,IF(AW67="H",Paramètres!$E$10,IF(AW67="E",Paramètres!$G$10,Paramètres!$E$10)))</f>
        <v>1</v>
      </c>
      <c r="AY67" s="168" t="str">
        <f t="shared" si="10"/>
        <v>+</v>
      </c>
      <c r="AZ67" s="298">
        <f t="shared" si="45"/>
        <v>2.1627950506734051E-3</v>
      </c>
      <c r="BB67" s="240" t="str">
        <f>IF($BD$9="OUI","U",IF(Paramètres!$D$10=Paramètres!$G$10,"",IF(F67&lt;$BD$7,$BF$8,IF(AND(F67&gt;=$BD$7,F67&lt;$BD$8),$BF$7,IF(AND(F67&gt;=$BD$8,F67&lt;$BE$7),$BF$8,$BF$7)))))</f>
        <v>H</v>
      </c>
    </row>
    <row r="68" spans="6:54" ht="14">
      <c r="F68" s="297">
        <f t="shared" si="46"/>
        <v>44256</v>
      </c>
      <c r="G68" s="169">
        <f t="shared" si="12"/>
        <v>60</v>
      </c>
      <c r="H68" s="170">
        <f t="shared" si="13"/>
        <v>56.136000000000024</v>
      </c>
      <c r="I68" s="170">
        <f t="shared" si="14"/>
        <v>1.6078218461442315</v>
      </c>
      <c r="J68" s="170">
        <f t="shared" si="15"/>
        <v>340.74382184614427</v>
      </c>
      <c r="K68" s="170">
        <f t="shared" si="16"/>
        <v>1.4838905086754799</v>
      </c>
      <c r="L68" s="171">
        <f t="shared" si="17"/>
        <v>12.366849419278847</v>
      </c>
      <c r="M68" s="172" t="str">
        <f t="shared" si="18"/>
        <v>+</v>
      </c>
      <c r="N68" s="173">
        <f t="shared" si="19"/>
        <v>0.51528539246995197</v>
      </c>
      <c r="O68" s="174">
        <f t="shared" si="20"/>
        <v>-7.53844614958237</v>
      </c>
      <c r="P68" s="175">
        <f t="shared" si="48"/>
        <v>0.54824858370165974</v>
      </c>
      <c r="Q68" s="174">
        <f t="shared" si="21"/>
        <v>37.279414961528744</v>
      </c>
      <c r="R68" s="170">
        <f t="shared" si="22"/>
        <v>83.547984868829587</v>
      </c>
      <c r="S68" s="170">
        <f t="shared" si="23"/>
        <v>5.5698656579219721</v>
      </c>
      <c r="T68" s="291">
        <f t="shared" si="47"/>
        <v>0.46415547149349767</v>
      </c>
      <c r="U68" s="170">
        <f t="shared" si="24"/>
        <v>6.4301343420780279</v>
      </c>
      <c r="V68" s="170">
        <f t="shared" si="25"/>
        <v>17.569865657921973</v>
      </c>
      <c r="W68" s="176">
        <f t="shared" si="26"/>
        <v>0.26792226425325116</v>
      </c>
      <c r="X68" s="176">
        <f t="shared" si="27"/>
        <v>0.73207773574674884</v>
      </c>
      <c r="Y68" s="173">
        <f t="shared" si="28"/>
        <v>0.31597222222222221</v>
      </c>
      <c r="Z68" s="173">
        <f t="shared" si="3"/>
        <v>0.78055555555555556</v>
      </c>
      <c r="AA68" s="174">
        <f t="shared" si="29"/>
        <v>80.125387571490705</v>
      </c>
      <c r="AB68" s="174">
        <f t="shared" si="30"/>
        <v>44.312907578970339</v>
      </c>
      <c r="AC68" s="170">
        <f t="shared" si="31"/>
        <v>90.979015536575346</v>
      </c>
      <c r="AD68" s="170">
        <f t="shared" si="32"/>
        <v>6.0652677024383568</v>
      </c>
      <c r="AE68" s="176">
        <f t="shared" si="33"/>
        <v>0.24728051239840179</v>
      </c>
      <c r="AF68" s="176">
        <f t="shared" si="34"/>
        <v>0.75271948760159813</v>
      </c>
      <c r="AG68" s="173">
        <f t="shared" si="4"/>
        <v>0.29552909610006151</v>
      </c>
      <c r="AH68" s="173">
        <f t="shared" si="5"/>
        <v>0.80096807130325776</v>
      </c>
      <c r="AI68" s="170">
        <f t="shared" si="35"/>
        <v>99.467578607857703</v>
      </c>
      <c r="AJ68" s="170">
        <f t="shared" si="36"/>
        <v>6.631171907190514</v>
      </c>
      <c r="AK68" s="176">
        <f t="shared" si="37"/>
        <v>0.22370117053372859</v>
      </c>
      <c r="AL68" s="176">
        <f t="shared" si="38"/>
        <v>0.77629882946627138</v>
      </c>
      <c r="AM68" s="173">
        <f t="shared" si="6"/>
        <v>0.27194975423538831</v>
      </c>
      <c r="AN68" s="173">
        <f t="shared" si="7"/>
        <v>0.82454741316793101</v>
      </c>
      <c r="AO68" s="170">
        <f t="shared" si="39"/>
        <v>108.00081648773237</v>
      </c>
      <c r="AP68" s="170">
        <f t="shared" si="40"/>
        <v>7.2000544325154907</v>
      </c>
      <c r="AQ68" s="176">
        <f t="shared" si="41"/>
        <v>0.19999773197852122</v>
      </c>
      <c r="AR68" s="176">
        <f t="shared" si="42"/>
        <v>0.80000226802147878</v>
      </c>
      <c r="AS68" s="173">
        <f t="shared" si="8"/>
        <v>0.24824631568018093</v>
      </c>
      <c r="AT68" s="173">
        <f t="shared" si="9"/>
        <v>0.84825085172313841</v>
      </c>
      <c r="AU68" s="177">
        <f t="shared" si="49"/>
        <v>2</v>
      </c>
      <c r="AV68" s="178" t="str">
        <f t="shared" si="44"/>
        <v>Lundi</v>
      </c>
      <c r="AW68" s="177" t="str">
        <f>IF($BD$9="OUI","U",IF(Paramètres!$E$10=Paramètres!$G$10,"-",IF(F68&lt;$BD$7,$BF$8,IF(AND(F68&gt;=$BD$7,F68&lt;$BD$8),$BF$7,IF(AND(F68&gt;=$BD$8,F68&lt;$BE$7),$BF$8,$BF$7)))))</f>
        <v>H</v>
      </c>
      <c r="AX68" s="179">
        <f>IF($BD$9="OUI",0,IF(AW68="H",Paramètres!$E$10,IF(AW68="E",Paramètres!$G$10,Paramètres!$E$10)))</f>
        <v>1</v>
      </c>
      <c r="AY68" s="168" t="str">
        <f t="shared" si="10"/>
        <v>+</v>
      </c>
      <c r="AZ68" s="298">
        <f t="shared" si="45"/>
        <v>2.1683124760553674E-3</v>
      </c>
      <c r="BB68" s="240" t="str">
        <f>IF($BD$9="OUI","U",IF(Paramètres!$D$10=Paramètres!$G$10,"",IF(F68&lt;$BD$7,$BF$8,IF(AND(F68&gt;=$BD$7,F68&lt;$BD$8),$BF$7,IF(AND(F68&gt;=$BD$8,F68&lt;$BE$7),$BF$8,$BF$7)))))</f>
        <v>H</v>
      </c>
    </row>
    <row r="69" spans="6:54" ht="14">
      <c r="F69" s="297">
        <f t="shared" si="46"/>
        <v>44257</v>
      </c>
      <c r="G69" s="169">
        <f t="shared" si="12"/>
        <v>61</v>
      </c>
      <c r="H69" s="170">
        <f t="shared" si="13"/>
        <v>57.121600000000001</v>
      </c>
      <c r="I69" s="170">
        <f t="shared" si="14"/>
        <v>1.6256604556566649</v>
      </c>
      <c r="J69" s="170">
        <f t="shared" si="15"/>
        <v>341.74726045565666</v>
      </c>
      <c r="K69" s="170">
        <f t="shared" si="16"/>
        <v>1.4163354353434545</v>
      </c>
      <c r="L69" s="171">
        <f t="shared" si="17"/>
        <v>12.167983564000478</v>
      </c>
      <c r="M69" s="172" t="str">
        <f t="shared" si="18"/>
        <v>+</v>
      </c>
      <c r="N69" s="173">
        <f t="shared" si="19"/>
        <v>0.50699931516668661</v>
      </c>
      <c r="O69" s="174">
        <f t="shared" si="20"/>
        <v>-7.1573465412904564</v>
      </c>
      <c r="P69" s="175">
        <f t="shared" si="48"/>
        <v>0.54811048241327198</v>
      </c>
      <c r="Q69" s="174">
        <f t="shared" si="21"/>
        <v>37.660514569820656</v>
      </c>
      <c r="R69" s="170">
        <f t="shared" si="22"/>
        <v>83.939202972607191</v>
      </c>
      <c r="S69" s="170">
        <f t="shared" si="23"/>
        <v>5.5959468648404798</v>
      </c>
      <c r="T69" s="291">
        <f t="shared" si="47"/>
        <v>0.46632890540337329</v>
      </c>
      <c r="U69" s="170">
        <f t="shared" si="24"/>
        <v>6.4040531351595202</v>
      </c>
      <c r="V69" s="170">
        <f t="shared" si="25"/>
        <v>17.595946864840478</v>
      </c>
      <c r="W69" s="176">
        <f t="shared" si="26"/>
        <v>0.26683554729831332</v>
      </c>
      <c r="X69" s="176">
        <f t="shared" si="27"/>
        <v>0.73316445270168662</v>
      </c>
      <c r="Y69" s="173">
        <f t="shared" si="28"/>
        <v>0.31527777777777777</v>
      </c>
      <c r="Z69" s="173">
        <f t="shared" si="3"/>
        <v>0.78125</v>
      </c>
      <c r="AA69" s="174">
        <f t="shared" si="29"/>
        <v>80.669246650488702</v>
      </c>
      <c r="AB69" s="174">
        <f t="shared" si="30"/>
        <v>44.363200444250886</v>
      </c>
      <c r="AC69" s="170">
        <f t="shared" si="31"/>
        <v>91.361624053767827</v>
      </c>
      <c r="AD69" s="170">
        <f t="shared" si="32"/>
        <v>6.090774936917855</v>
      </c>
      <c r="AE69" s="176">
        <f t="shared" si="33"/>
        <v>0.24621771096175604</v>
      </c>
      <c r="AF69" s="176">
        <f t="shared" si="34"/>
        <v>0.75378228903824385</v>
      </c>
      <c r="AG69" s="173">
        <f t="shared" si="4"/>
        <v>0.29432819337502797</v>
      </c>
      <c r="AH69" s="173">
        <f t="shared" si="5"/>
        <v>0.80189277145151594</v>
      </c>
      <c r="AI69" s="170">
        <f t="shared" si="35"/>
        <v>99.848261853259899</v>
      </c>
      <c r="AJ69" s="170">
        <f t="shared" si="36"/>
        <v>6.6565507902173264</v>
      </c>
      <c r="AK69" s="176">
        <f t="shared" si="37"/>
        <v>0.22264371707427807</v>
      </c>
      <c r="AL69" s="176">
        <f t="shared" si="38"/>
        <v>0.77735628292572201</v>
      </c>
      <c r="AM69" s="173">
        <f t="shared" si="6"/>
        <v>0.27075419948755003</v>
      </c>
      <c r="AN69" s="173">
        <f t="shared" si="7"/>
        <v>0.82546676533899399</v>
      </c>
      <c r="AO69" s="170">
        <f t="shared" si="39"/>
        <v>108.388381701998</v>
      </c>
      <c r="AP69" s="170">
        <f t="shared" si="40"/>
        <v>7.225892113466533</v>
      </c>
      <c r="AQ69" s="176">
        <f t="shared" si="41"/>
        <v>0.19892116193889445</v>
      </c>
      <c r="AR69" s="176">
        <f t="shared" si="42"/>
        <v>0.80107883806110547</v>
      </c>
      <c r="AS69" s="173">
        <f t="shared" si="8"/>
        <v>0.2470316443521664</v>
      </c>
      <c r="AT69" s="173">
        <f t="shared" si="9"/>
        <v>0.84918932047437756</v>
      </c>
      <c r="AU69" s="177">
        <f t="shared" si="49"/>
        <v>3</v>
      </c>
      <c r="AV69" s="178" t="str">
        <f t="shared" si="44"/>
        <v>Mardi</v>
      </c>
      <c r="AW69" s="177" t="str">
        <f>IF($BD$9="OUI","U",IF(Paramètres!$E$10=Paramètres!$G$10,"-",IF(F69&lt;$BD$7,$BF$8,IF(AND(F69&gt;=$BD$7,F69&lt;$BD$8),$BF$7,IF(AND(F69&gt;=$BD$8,F69&lt;$BE$7),$BF$8,$BF$7)))))</f>
        <v>H</v>
      </c>
      <c r="AX69" s="179">
        <f>IF($BD$9="OUI",0,IF(AW69="H",Paramètres!$E$10,IF(AW69="E",Paramètres!$G$10,Paramètres!$E$10)))</f>
        <v>1</v>
      </c>
      <c r="AY69" s="168" t="str">
        <f t="shared" si="10"/>
        <v>+</v>
      </c>
      <c r="AZ69" s="298">
        <f t="shared" si="45"/>
        <v>2.1734339098756217E-3</v>
      </c>
      <c r="BB69" s="240" t="str">
        <f>IF($BD$9="OUI","U",IF(Paramètres!$D$10=Paramètres!$G$10,"",IF(F69&lt;$BD$7,$BF$8,IF(AND(F69&gt;=$BD$7,F69&lt;$BD$8),$BF$7,IF(AND(F69&gt;=$BD$8,F69&lt;$BE$7),$BF$8,$BF$7)))))</f>
        <v>H</v>
      </c>
    </row>
    <row r="70" spans="6:54" ht="14">
      <c r="F70" s="297">
        <f t="shared" si="46"/>
        <v>44258</v>
      </c>
      <c r="G70" s="169">
        <f t="shared" si="12"/>
        <v>62</v>
      </c>
      <c r="H70" s="170">
        <f t="shared" si="13"/>
        <v>58.107199999999978</v>
      </c>
      <c r="I70" s="170">
        <f t="shared" si="14"/>
        <v>1.64300184503271</v>
      </c>
      <c r="J70" s="170">
        <f t="shared" si="15"/>
        <v>342.75020184503268</v>
      </c>
      <c r="K70" s="170">
        <f t="shared" si="16"/>
        <v>1.3472639662839196</v>
      </c>
      <c r="L70" s="171">
        <f t="shared" si="17"/>
        <v>11.961063245266519</v>
      </c>
      <c r="M70" s="172" t="str">
        <f t="shared" si="18"/>
        <v>+</v>
      </c>
      <c r="N70" s="173">
        <f t="shared" si="19"/>
        <v>0.49837763521943829</v>
      </c>
      <c r="O70" s="174">
        <f t="shared" si="20"/>
        <v>-6.7745502997348446</v>
      </c>
      <c r="P70" s="175">
        <f t="shared" si="48"/>
        <v>0.54796678774748453</v>
      </c>
      <c r="Q70" s="174">
        <f t="shared" si="21"/>
        <v>38.043310811376273</v>
      </c>
      <c r="R70" s="170">
        <f t="shared" si="22"/>
        <v>84.331274137107542</v>
      </c>
      <c r="S70" s="170">
        <f t="shared" si="23"/>
        <v>5.6220849424738359</v>
      </c>
      <c r="T70" s="291">
        <f t="shared" si="47"/>
        <v>0.46850707853948631</v>
      </c>
      <c r="U70" s="170">
        <f t="shared" si="24"/>
        <v>6.3779150575261641</v>
      </c>
      <c r="V70" s="170">
        <f t="shared" si="25"/>
        <v>17.622084942473837</v>
      </c>
      <c r="W70" s="176">
        <f t="shared" si="26"/>
        <v>0.26574646073025682</v>
      </c>
      <c r="X70" s="176">
        <f t="shared" si="27"/>
        <v>0.73425353926974324</v>
      </c>
      <c r="Y70" s="173">
        <f t="shared" si="28"/>
        <v>0.31388888888888888</v>
      </c>
      <c r="Z70" s="173">
        <f t="shared" si="3"/>
        <v>0.78194444444444444</v>
      </c>
      <c r="AA70" s="174">
        <f t="shared" si="29"/>
        <v>81.215130835124697</v>
      </c>
      <c r="AB70" s="174">
        <f t="shared" si="30"/>
        <v>44.410982667543124</v>
      </c>
      <c r="AC70" s="170">
        <f t="shared" si="31"/>
        <v>91.745737079847117</v>
      </c>
      <c r="AD70" s="170">
        <f t="shared" si="32"/>
        <v>6.1163824719898079</v>
      </c>
      <c r="AE70" s="176">
        <f t="shared" si="33"/>
        <v>0.245150730333758</v>
      </c>
      <c r="AF70" s="176">
        <f t="shared" si="34"/>
        <v>0.754849269666242</v>
      </c>
      <c r="AG70" s="173">
        <f t="shared" si="4"/>
        <v>0.29311751808124248</v>
      </c>
      <c r="AH70" s="173">
        <f t="shared" si="5"/>
        <v>0.80281605741372652</v>
      </c>
      <c r="AI70" s="170">
        <f t="shared" si="35"/>
        <v>100.23121229816036</v>
      </c>
      <c r="AJ70" s="170">
        <f t="shared" si="36"/>
        <v>6.6820808198773571</v>
      </c>
      <c r="AK70" s="176">
        <f t="shared" si="37"/>
        <v>0.22157996583844344</v>
      </c>
      <c r="AL70" s="176">
        <f t="shared" si="38"/>
        <v>0.77842003416155647</v>
      </c>
      <c r="AM70" s="173">
        <f t="shared" si="6"/>
        <v>0.26954675358592789</v>
      </c>
      <c r="AN70" s="173">
        <f t="shared" si="7"/>
        <v>0.826386821909041</v>
      </c>
      <c r="AO70" s="170">
        <f t="shared" si="39"/>
        <v>108.7790881944965</v>
      </c>
      <c r="AP70" s="170">
        <f t="shared" si="40"/>
        <v>7.2519392129664331</v>
      </c>
      <c r="AQ70" s="176">
        <f t="shared" si="41"/>
        <v>0.19783586612639861</v>
      </c>
      <c r="AR70" s="176">
        <f t="shared" si="42"/>
        <v>0.80216413387360141</v>
      </c>
      <c r="AS70" s="173">
        <f t="shared" si="8"/>
        <v>0.24580265387388309</v>
      </c>
      <c r="AT70" s="173">
        <f t="shared" si="9"/>
        <v>0.85013092162108583</v>
      </c>
      <c r="AU70" s="177">
        <f t="shared" si="49"/>
        <v>4</v>
      </c>
      <c r="AV70" s="178" t="str">
        <f t="shared" si="44"/>
        <v>Mercredi</v>
      </c>
      <c r="AW70" s="177" t="str">
        <f>IF($BD$9="OUI","U",IF(Paramètres!$E$10=Paramètres!$G$10,"-",IF(F70&lt;$BD$7,$BF$8,IF(AND(F70&gt;=$BD$7,F70&lt;$BD$8),$BF$7,IF(AND(F70&gt;=$BD$8,F70&lt;$BE$7),$BF$8,$BF$7)))))</f>
        <v>H</v>
      </c>
      <c r="AX70" s="179">
        <f>IF($BD$9="OUI",0,IF(AW70="H",Paramètres!$E$10,IF(AW70="E",Paramètres!$G$10,Paramètres!$E$10)))</f>
        <v>1</v>
      </c>
      <c r="AY70" s="168" t="str">
        <f t="shared" si="10"/>
        <v>+</v>
      </c>
      <c r="AZ70" s="298">
        <f t="shared" si="45"/>
        <v>2.1781731361130152E-3</v>
      </c>
      <c r="BB70" s="240" t="str">
        <f>IF($BD$9="OUI","U",IF(Paramètres!$D$10=Paramètres!$G$10,"",IF(F70&lt;$BD$7,$BF$8,IF(AND(F70&gt;=$BD$7,F70&lt;$BD$8),$BF$7,IF(AND(F70&gt;=$BD$8,F70&lt;$BE$7),$BF$8,$BF$7)))))</f>
        <v>H</v>
      </c>
    </row>
    <row r="71" spans="6:54" ht="14">
      <c r="F71" s="297">
        <f t="shared" si="46"/>
        <v>44259</v>
      </c>
      <c r="G71" s="169">
        <f t="shared" si="12"/>
        <v>63</v>
      </c>
      <c r="H71" s="170">
        <f t="shared" si="13"/>
        <v>59.092800000000011</v>
      </c>
      <c r="I71" s="170">
        <f t="shared" si="14"/>
        <v>1.659841143258586</v>
      </c>
      <c r="J71" s="170">
        <f t="shared" si="15"/>
        <v>343.75264114325859</v>
      </c>
      <c r="K71" s="170">
        <f t="shared" si="16"/>
        <v>1.2767589027755655</v>
      </c>
      <c r="L71" s="171">
        <f t="shared" si="17"/>
        <v>11.746400184136606</v>
      </c>
      <c r="M71" s="172" t="str">
        <f t="shared" si="18"/>
        <v>+</v>
      </c>
      <c r="N71" s="173">
        <f t="shared" si="19"/>
        <v>0.48943334100569191</v>
      </c>
      <c r="O71" s="174">
        <f t="shared" si="20"/>
        <v>-6.390166718316638</v>
      </c>
      <c r="P71" s="175">
        <f t="shared" si="48"/>
        <v>0.54781771617725539</v>
      </c>
      <c r="Q71" s="174">
        <f t="shared" si="21"/>
        <v>38.427694392794479</v>
      </c>
      <c r="R71" s="170">
        <f t="shared" si="22"/>
        <v>84.724131927464015</v>
      </c>
      <c r="S71" s="170">
        <f t="shared" si="23"/>
        <v>5.6482754618309343</v>
      </c>
      <c r="T71" s="291">
        <f t="shared" si="47"/>
        <v>0.47068962181924451</v>
      </c>
      <c r="U71" s="170">
        <f t="shared" si="24"/>
        <v>6.3517245381690657</v>
      </c>
      <c r="V71" s="170">
        <f t="shared" si="25"/>
        <v>17.648275461830934</v>
      </c>
      <c r="W71" s="176">
        <f t="shared" si="26"/>
        <v>0.26465518909037772</v>
      </c>
      <c r="X71" s="176">
        <f t="shared" si="27"/>
        <v>0.73534481090962223</v>
      </c>
      <c r="Y71" s="173">
        <f t="shared" si="28"/>
        <v>0.3125</v>
      </c>
      <c r="Z71" s="173">
        <f t="shared" si="3"/>
        <v>0.78333333333333333</v>
      </c>
      <c r="AA71" s="174">
        <f t="shared" si="29"/>
        <v>81.762906259692073</v>
      </c>
      <c r="AB71" s="174">
        <f t="shared" si="30"/>
        <v>44.456223322044757</v>
      </c>
      <c r="AC71" s="170">
        <f t="shared" si="31"/>
        <v>92.131294759577756</v>
      </c>
      <c r="AD71" s="170">
        <f t="shared" si="32"/>
        <v>6.1420863173051838</v>
      </c>
      <c r="AE71" s="176">
        <f t="shared" si="33"/>
        <v>0.24407973677895067</v>
      </c>
      <c r="AF71" s="176">
        <f t="shared" si="34"/>
        <v>0.75592026322104944</v>
      </c>
      <c r="AG71" s="173">
        <f t="shared" si="4"/>
        <v>0.291897452956206</v>
      </c>
      <c r="AH71" s="173">
        <f t="shared" si="5"/>
        <v>0.80373797939830471</v>
      </c>
      <c r="AI71" s="170">
        <f t="shared" si="35"/>
        <v>100.61638138225798</v>
      </c>
      <c r="AJ71" s="170">
        <f t="shared" si="36"/>
        <v>6.7077587588171985</v>
      </c>
      <c r="AK71" s="176">
        <f t="shared" si="37"/>
        <v>0.22051005171595006</v>
      </c>
      <c r="AL71" s="176">
        <f t="shared" si="38"/>
        <v>0.77948994828404994</v>
      </c>
      <c r="AM71" s="173">
        <f t="shared" si="6"/>
        <v>0.26832776789320539</v>
      </c>
      <c r="AN71" s="173">
        <f t="shared" si="7"/>
        <v>0.82730766446130533</v>
      </c>
      <c r="AO71" s="170">
        <f t="shared" si="39"/>
        <v>109.17290472041807</v>
      </c>
      <c r="AP71" s="170">
        <f t="shared" si="40"/>
        <v>7.2781936480278713</v>
      </c>
      <c r="AQ71" s="176">
        <f t="shared" si="41"/>
        <v>0.19674193133217202</v>
      </c>
      <c r="AR71" s="176">
        <f t="shared" si="42"/>
        <v>0.80325806866782801</v>
      </c>
      <c r="AS71" s="173">
        <f t="shared" si="8"/>
        <v>0.24455964750942738</v>
      </c>
      <c r="AT71" s="173">
        <f t="shared" si="9"/>
        <v>0.85107578484508339</v>
      </c>
      <c r="AU71" s="177">
        <f t="shared" si="49"/>
        <v>5</v>
      </c>
      <c r="AV71" s="178" t="str">
        <f t="shared" si="44"/>
        <v>Jeudi</v>
      </c>
      <c r="AW71" s="177" t="str">
        <f>IF($BD$9="OUI","U",IF(Paramètres!$E$10=Paramètres!$G$10,"-",IF(F71&lt;$BD$7,$BF$8,IF(AND(F71&gt;=$BD$7,F71&lt;$BD$8),$BF$7,IF(AND(F71&gt;=$BD$8,F71&lt;$BE$7),$BF$8,$BF$7)))))</f>
        <v>H</v>
      </c>
      <c r="AX71" s="179">
        <f>IF($BD$9="OUI",0,IF(AW71="H",Paramètres!$E$10,IF(AW71="E",Paramètres!$G$10,Paramètres!$E$10)))</f>
        <v>1</v>
      </c>
      <c r="AY71" s="168" t="str">
        <f t="shared" si="10"/>
        <v>+</v>
      </c>
      <c r="AZ71" s="298">
        <f t="shared" si="45"/>
        <v>2.1825432797581978E-3</v>
      </c>
      <c r="BB71" s="240" t="str">
        <f>IF($BD$9="OUI","U",IF(Paramètres!$D$10=Paramètres!$G$10,"",IF(F71&lt;$BD$7,$BF$8,IF(AND(F71&gt;=$BD$7,F71&lt;$BD$8),$BF$7,IF(AND(F71&gt;=$BD$8,F71&lt;$BE$7),$BF$8,$BF$7)))))</f>
        <v>H</v>
      </c>
    </row>
    <row r="72" spans="6:54" ht="14">
      <c r="F72" s="297">
        <f t="shared" si="46"/>
        <v>44260</v>
      </c>
      <c r="G72" s="169">
        <f t="shared" si="12"/>
        <v>64</v>
      </c>
      <c r="H72" s="170">
        <f t="shared" si="13"/>
        <v>60.078399999999988</v>
      </c>
      <c r="I72" s="170">
        <f t="shared" si="14"/>
        <v>1.6761736467385484</v>
      </c>
      <c r="J72" s="170">
        <f t="shared" si="15"/>
        <v>344.75457364673855</v>
      </c>
      <c r="K72" s="170">
        <f t="shared" si="16"/>
        <v>1.204903727845736</v>
      </c>
      <c r="L72" s="171">
        <f t="shared" si="17"/>
        <v>11.524309498337137</v>
      </c>
      <c r="M72" s="172" t="str">
        <f t="shared" si="18"/>
        <v>+</v>
      </c>
      <c r="N72" s="173">
        <f t="shared" si="19"/>
        <v>0.48017956243071408</v>
      </c>
      <c r="O72" s="174">
        <f t="shared" si="20"/>
        <v>-6.0043045784933948</v>
      </c>
      <c r="P72" s="175">
        <f t="shared" si="48"/>
        <v>0.54766348653433916</v>
      </c>
      <c r="Q72" s="174">
        <f t="shared" si="21"/>
        <v>38.813556532617717</v>
      </c>
      <c r="R72" s="170">
        <f t="shared" si="22"/>
        <v>85.117712151732903</v>
      </c>
      <c r="S72" s="170">
        <f t="shared" si="23"/>
        <v>5.6745141434488602</v>
      </c>
      <c r="T72" s="291">
        <f t="shared" si="47"/>
        <v>0.47287617862073833</v>
      </c>
      <c r="U72" s="170">
        <f t="shared" si="24"/>
        <v>6.3254858565511398</v>
      </c>
      <c r="V72" s="170">
        <f t="shared" si="25"/>
        <v>17.67451414344886</v>
      </c>
      <c r="W72" s="176">
        <f t="shared" si="26"/>
        <v>0.26356191068963081</v>
      </c>
      <c r="X72" s="176">
        <f t="shared" si="27"/>
        <v>0.73643808931036914</v>
      </c>
      <c r="Y72" s="173">
        <f t="shared" si="28"/>
        <v>0.31111111111111112</v>
      </c>
      <c r="Z72" s="173">
        <f t="shared" ref="Z72:Z135" si="50">(TRUNC($V72+$L72/60+$O$3*4/60+$AX72)+ROUND((($V72+$L72/60+$O$3*4/60+$AX72)-TRUNC($V72+$L72/60+$O$3*4/60+$AX72))*60,0)/60)/24</f>
        <v>0.78402777777777777</v>
      </c>
      <c r="AA72" s="174">
        <f t="shared" si="29"/>
        <v>82.312440551614102</v>
      </c>
      <c r="AB72" s="174">
        <f t="shared" si="30"/>
        <v>44.498893841657541</v>
      </c>
      <c r="AC72" s="170">
        <f t="shared" si="31"/>
        <v>92.518239075123844</v>
      </c>
      <c r="AD72" s="170">
        <f t="shared" si="32"/>
        <v>6.1678826050082565</v>
      </c>
      <c r="AE72" s="176">
        <f t="shared" si="33"/>
        <v>0.24300489145798931</v>
      </c>
      <c r="AF72" s="176">
        <f t="shared" si="34"/>
        <v>0.75699510854201069</v>
      </c>
      <c r="AG72" s="173">
        <f t="shared" ref="AG72:AG135" si="51">IFERROR((12-$AD72+$L72/60+$O$3*4/60+$AX72)/24,"Jour")</f>
        <v>0.29066837799232836</v>
      </c>
      <c r="AH72" s="173">
        <f t="shared" ref="AH72:AH135" si="52">IFERROR((12+$AD72+$L72/60+$O$3*4/60+$AX72)/24,"polaire")</f>
        <v>0.80465859507634974</v>
      </c>
      <c r="AI72" s="170">
        <f t="shared" si="35"/>
        <v>101.00372207258508</v>
      </c>
      <c r="AJ72" s="170">
        <f t="shared" si="36"/>
        <v>6.7335814715056719</v>
      </c>
      <c r="AK72" s="176">
        <f t="shared" si="37"/>
        <v>0.21943410535393035</v>
      </c>
      <c r="AL72" s="176">
        <f t="shared" si="38"/>
        <v>0.78056589464606974</v>
      </c>
      <c r="AM72" s="173">
        <f t="shared" ref="AM72:AM135" si="53">IFERROR((12-$AJ72+$L72/60+$O$3*4/60+$AX72)/24,"Jour")</f>
        <v>0.26709759188826937</v>
      </c>
      <c r="AN72" s="173">
        <f t="shared" ref="AN72:AN135" si="54">IFERROR((12+$AJ72+$L72/60+$O$3*4/60+$AX72)/24,"polaire")</f>
        <v>0.82822938118040879</v>
      </c>
      <c r="AO72" s="170">
        <f t="shared" si="39"/>
        <v>109.5698015439616</v>
      </c>
      <c r="AP72" s="170">
        <f t="shared" si="40"/>
        <v>7.3046534362641067</v>
      </c>
      <c r="AQ72" s="176">
        <f t="shared" si="41"/>
        <v>0.19563944015566223</v>
      </c>
      <c r="AR72" s="176">
        <f t="shared" si="42"/>
        <v>0.80436055984433785</v>
      </c>
      <c r="AS72" s="173">
        <f t="shared" ref="AS72:AS135" si="55">IFERROR((12-$AP72+$L72/60+$O$3*4/60+$AX72)/24,"Jour")</f>
        <v>0.24330292669000128</v>
      </c>
      <c r="AT72" s="173">
        <f t="shared" ref="AT72:AT135" si="56">IFERROR((12+$AP72+$L72/60+$O$3*4/60+$AX72)/24,"polaire")</f>
        <v>0.8520240463786769</v>
      </c>
      <c r="AU72" s="177">
        <f t="shared" si="49"/>
        <v>6</v>
      </c>
      <c r="AV72" s="178" t="str">
        <f t="shared" si="44"/>
        <v>Vendredi</v>
      </c>
      <c r="AW72" s="177" t="str">
        <f>IF($BD$9="OUI","U",IF(Paramètres!$E$10=Paramètres!$G$10,"-",IF(F72&lt;$BD$7,$BF$8,IF(AND(F72&gt;=$BD$7,F72&lt;$BD$8),$BF$7,IF(AND(F72&gt;=$BD$8,F72&lt;$BE$7),$BF$8,$BF$7)))))</f>
        <v>H</v>
      </c>
      <c r="AX72" s="179">
        <f>IF($BD$9="OUI",0,IF(AW72="H",Paramètres!$E$10,IF(AW72="E",Paramètres!$G$10,Paramètres!$E$10)))</f>
        <v>1</v>
      </c>
      <c r="AY72" s="168" t="str">
        <f t="shared" ref="AY72:AY135" si="57">IF(T72-T71&lt;=0,"-","+")</f>
        <v>+</v>
      </c>
      <c r="AZ72" s="298">
        <f t="shared" si="45"/>
        <v>2.1865568014938219E-3</v>
      </c>
      <c r="BB72" s="240" t="str">
        <f>IF($BD$9="OUI","U",IF(Paramètres!$D$10=Paramètres!$G$10,"",IF(F72&lt;$BD$7,$BF$8,IF(AND(F72&gt;=$BD$7,F72&lt;$BD$8),$BF$7,IF(AND(F72&gt;=$BD$8,F72&lt;$BE$7),$BF$8,$BF$7)))))</f>
        <v>H</v>
      </c>
    </row>
    <row r="73" spans="6:54" ht="14">
      <c r="F73" s="297">
        <f t="shared" si="46"/>
        <v>44261</v>
      </c>
      <c r="G73" s="169">
        <f t="shared" si="12"/>
        <v>65</v>
      </c>
      <c r="H73" s="170">
        <f t="shared" si="13"/>
        <v>61.064000000000021</v>
      </c>
      <c r="I73" s="170">
        <f t="shared" si="14"/>
        <v>1.6919948203563016</v>
      </c>
      <c r="J73" s="170">
        <f t="shared" si="15"/>
        <v>345.75599482035631</v>
      </c>
      <c r="K73" s="170">
        <f t="shared" si="16"/>
        <v>1.131782523974566</v>
      </c>
      <c r="L73" s="171">
        <f t="shared" si="17"/>
        <v>11.29510937732347</v>
      </c>
      <c r="M73" s="172" t="str">
        <f t="shared" si="18"/>
        <v>+</v>
      </c>
      <c r="N73" s="173">
        <f t="shared" si="19"/>
        <v>0.47062955738847795</v>
      </c>
      <c r="O73" s="174">
        <f t="shared" si="20"/>
        <v>-5.6170721471093463</v>
      </c>
      <c r="P73" s="175">
        <f t="shared" si="48"/>
        <v>0.54750431978363523</v>
      </c>
      <c r="Q73" s="174">
        <f t="shared" si="21"/>
        <v>39.200788964001767</v>
      </c>
      <c r="R73" s="170">
        <f t="shared" si="22"/>
        <v>85.511952740593827</v>
      </c>
      <c r="S73" s="170">
        <f t="shared" si="23"/>
        <v>5.7007968493729217</v>
      </c>
      <c r="T73" s="291">
        <f t="shared" si="47"/>
        <v>0.47506640411441015</v>
      </c>
      <c r="U73" s="170">
        <f t="shared" si="24"/>
        <v>6.2992031506270783</v>
      </c>
      <c r="V73" s="170">
        <f t="shared" si="25"/>
        <v>17.700796849372921</v>
      </c>
      <c r="W73" s="176">
        <f t="shared" si="26"/>
        <v>0.26246679794279493</v>
      </c>
      <c r="X73" s="176">
        <f t="shared" si="27"/>
        <v>0.73753320205720507</v>
      </c>
      <c r="Y73" s="173">
        <f t="shared" si="28"/>
        <v>0.30972222222222223</v>
      </c>
      <c r="Z73" s="173">
        <f t="shared" si="50"/>
        <v>0.78472222222222221</v>
      </c>
      <c r="AA73" s="174">
        <f t="shared" si="29"/>
        <v>82.863602778513183</v>
      </c>
      <c r="AB73" s="174">
        <f t="shared" si="30"/>
        <v>44.538967966159227</v>
      </c>
      <c r="AC73" s="170">
        <f t="shared" si="31"/>
        <v>92.906513744365299</v>
      </c>
      <c r="AD73" s="170">
        <f t="shared" si="32"/>
        <v>6.1937675829576868</v>
      </c>
      <c r="AE73" s="176">
        <f t="shared" si="33"/>
        <v>0.24192635071009638</v>
      </c>
      <c r="AF73" s="176">
        <f t="shared" si="34"/>
        <v>0.75807364928990362</v>
      </c>
      <c r="AG73" s="173">
        <f t="shared" si="51"/>
        <v>0.2894306704937315</v>
      </c>
      <c r="AH73" s="173">
        <f t="shared" si="52"/>
        <v>0.80557796907353874</v>
      </c>
      <c r="AI73" s="170">
        <f t="shared" si="35"/>
        <v>101.39318877866684</v>
      </c>
      <c r="AJ73" s="170">
        <f t="shared" si="36"/>
        <v>6.7595459185777891</v>
      </c>
      <c r="AK73" s="176">
        <f t="shared" si="37"/>
        <v>0.21835225339259212</v>
      </c>
      <c r="AL73" s="176">
        <f t="shared" si="38"/>
        <v>0.78164774660740788</v>
      </c>
      <c r="AM73" s="173">
        <f t="shared" si="53"/>
        <v>0.26585657317622724</v>
      </c>
      <c r="AN73" s="173">
        <f t="shared" si="54"/>
        <v>0.829152066391043</v>
      </c>
      <c r="AO73" s="170">
        <f t="shared" si="39"/>
        <v>109.96975037519179</v>
      </c>
      <c r="AP73" s="170">
        <f t="shared" si="40"/>
        <v>7.3313166916794525</v>
      </c>
      <c r="AQ73" s="176">
        <f t="shared" si="41"/>
        <v>0.19452847118002281</v>
      </c>
      <c r="AR73" s="176">
        <f t="shared" si="42"/>
        <v>0.8054715288199773</v>
      </c>
      <c r="AS73" s="173">
        <f t="shared" si="55"/>
        <v>0.24203279096365793</v>
      </c>
      <c r="AT73" s="173">
        <f t="shared" si="56"/>
        <v>0.85297584860361242</v>
      </c>
      <c r="AU73" s="177">
        <f t="shared" si="49"/>
        <v>7</v>
      </c>
      <c r="AV73" s="178" t="str">
        <f t="shared" si="44"/>
        <v>Samedi</v>
      </c>
      <c r="AW73" s="177" t="str">
        <f>IF($BD$9="OUI","U",IF(Paramètres!$E$10=Paramètres!$G$10,"-",IF(F73&lt;$BD$7,$BF$8,IF(AND(F73&gt;=$BD$7,F73&lt;$BD$8),$BF$7,IF(AND(F73&gt;=$BD$8,F73&lt;$BE$7),$BF$8,$BF$7)))))</f>
        <v>H</v>
      </c>
      <c r="AX73" s="179">
        <f>IF($BD$9="OUI",0,IF(AW73="H",Paramètres!$E$10,IF(AW73="E",Paramètres!$G$10,Paramètres!$E$10)))</f>
        <v>1</v>
      </c>
      <c r="AY73" s="168" t="str">
        <f t="shared" si="57"/>
        <v>+</v>
      </c>
      <c r="AZ73" s="298">
        <f t="shared" si="45"/>
        <v>2.1902254936718157E-3</v>
      </c>
      <c r="BB73" s="240" t="str">
        <f>IF($BD$9="OUI","U",IF(Paramètres!$D$10=Paramètres!$G$10,"",IF(F73&lt;$BD$7,$BF$8,IF(AND(F73&gt;=$BD$7,F73&lt;$BD$8),$BF$7,IF(AND(F73&gt;=$BD$8,F73&lt;$BE$7),$BF$8,$BF$7)))))</f>
        <v>H</v>
      </c>
    </row>
    <row r="74" spans="6:54" ht="14">
      <c r="F74" s="297">
        <f t="shared" si="46"/>
        <v>44262</v>
      </c>
      <c r="G74" s="169">
        <f t="shared" ref="G74:G137" si="58">TRUNC(MONTH($F74)*275/9)-TRUNC((MONTH($F74)+9)/12)*(1+TRUNC((YEAR($F74)-4*TRUNC(YEAR($F74)/4)+2)/3))+DAY($F74)-30</f>
        <v>66</v>
      </c>
      <c r="H74" s="170">
        <f t="shared" ref="H74:H137" si="59">MOD(357+0.9856*$G74,360)</f>
        <v>62.049599999999998</v>
      </c>
      <c r="I74" s="170">
        <f t="shared" ref="I74:I137" si="60">1.914*SIN(PI()/180*$H74)+0.02*SIN(PI()/180*2*$H74)</f>
        <v>1.7073002984646306</v>
      </c>
      <c r="J74" s="170">
        <f t="shared" ref="J74:J137" si="61">MOD(280+$I74+0.9856*$G74,360)</f>
        <v>346.75690029846464</v>
      </c>
      <c r="K74" s="170">
        <f t="shared" ref="K74:K137" si="62">-2.466*SIN(PI()/180*2*$J74)+0.053*SIN(PI()/180*4*$J74)</f>
        <v>1.0574798946876347</v>
      </c>
      <c r="L74" s="171">
        <f t="shared" ref="L74:L137" si="63">($I74+$K74)*4</f>
        <v>11.059120772609061</v>
      </c>
      <c r="M74" s="172" t="str">
        <f t="shared" ref="M74:M137" si="64">IF($L74&lt;0,"-","+")</f>
        <v>+</v>
      </c>
      <c r="N74" s="173">
        <f t="shared" ref="N74:N137" si="65">ABS($L74)/24</f>
        <v>0.46079669885871088</v>
      </c>
      <c r="O74" s="174">
        <f t="shared" ref="O74:O137" si="66">ASIN(0.3978*SIN(PI()/180*$J74))*180/PI()</f>
        <v>-5.2285771752360981</v>
      </c>
      <c r="P74" s="175">
        <f t="shared" si="48"/>
        <v>0.54734043880813898</v>
      </c>
      <c r="Q74" s="174">
        <f t="shared" ref="Q74:Q137" si="67">90-$O$2+$O74</f>
        <v>39.589283935875017</v>
      </c>
      <c r="R74" s="170">
        <f t="shared" ref="R74:R137" si="68">ACOS((-0.01454-SIN(PI()/180*$O74)*SIN(PI()/180*$O$2))/(COS(PI()/180*$O74)*COS(PI()/180*$O$2)))*180/PI()</f>
        <v>85.906793626534352</v>
      </c>
      <c r="S74" s="170">
        <f t="shared" ref="S74:S137" si="69">$R74/15</f>
        <v>5.7271195751022903</v>
      </c>
      <c r="T74" s="291">
        <f t="shared" si="47"/>
        <v>0.47725996459185754</v>
      </c>
      <c r="U74" s="170">
        <f t="shared" ref="U74:U137" si="70">12-$S74</f>
        <v>6.2728804248977097</v>
      </c>
      <c r="V74" s="170">
        <f t="shared" ref="V74:V137" si="71">12+$S74</f>
        <v>17.727119575102289</v>
      </c>
      <c r="W74" s="176">
        <f t="shared" ref="W74:W137" si="72">(12-$S74)/24</f>
        <v>0.26137001770407126</v>
      </c>
      <c r="X74" s="176">
        <f t="shared" ref="X74:X137" si="73">(12+$S74)/24</f>
        <v>0.73862998229592869</v>
      </c>
      <c r="Y74" s="173">
        <f t="shared" ref="Y74:Y137" si="74">(TRUNC($U74+$L74/60+$O$3*4/60+$AX74)+ROUND((($U74+$L74/60+$O$3*4/60+$AX74)-TRUNC($U74+$L74/60+$O$3*4/60+$AX74))*60,0)/60)/24</f>
        <v>0.30902777777777779</v>
      </c>
      <c r="Z74" s="173">
        <f t="shared" si="50"/>
        <v>0.78611111111111109</v>
      </c>
      <c r="AA74" s="174">
        <f t="shared" ref="AA74:AA137" si="75">ACOS((-0.01454*SIN(PI()/180*$O$2)-SIN(PI()/180*$O74))/COS(PI()/180*$O$2))*180/PI()</f>
        <v>83.416263393813338</v>
      </c>
      <c r="AB74" s="174">
        <f t="shared" ref="AB74:AB137" si="76">ACOS(SIN(PI()/180*$O$2)/COS(PI()/180*$O74))*180/PI()</f>
        <v>44.576421688149757</v>
      </c>
      <c r="AC74" s="170">
        <f t="shared" ref="AC74:AC137" si="77">ACOS((-0.105-SIN(PI()/180*$O74)*SIN(PI()/180*$O$2))/(COS(PI()/180*$O74)*COS(PI()/180*$O$2)))*180/PI()</f>
        <v>93.296064117720192</v>
      </c>
      <c r="AD74" s="170">
        <f t="shared" ref="AD74:AD137" si="78">$AC74/15</f>
        <v>6.2197376078480131</v>
      </c>
      <c r="AE74" s="176">
        <f t="shared" ref="AE74:AE137" si="79">(12-$AD74)/24</f>
        <v>0.24084426633966613</v>
      </c>
      <c r="AF74" s="176">
        <f t="shared" ref="AF74:AF137" si="80">(12+$AD74)/24</f>
        <v>0.75915573366033395</v>
      </c>
      <c r="AG74" s="173">
        <f t="shared" si="51"/>
        <v>0.28818470514780514</v>
      </c>
      <c r="AH74" s="173">
        <f t="shared" si="52"/>
        <v>0.80649617246847294</v>
      </c>
      <c r="AI74" s="170">
        <f t="shared" ref="AI74:AI137" si="81">ACOS((-0.208-SIN(PI()/180*$O74)*SIN(PI()/180*$O$2))/(COS(PI()/180*$O74)*COS(PI()/180*$O$2)))*180/PI()</f>
        <v>101.78473726549709</v>
      </c>
      <c r="AJ74" s="170">
        <f t="shared" ref="AJ74:AJ137" si="82">$AI74/15</f>
        <v>6.7856491510331391</v>
      </c>
      <c r="AK74" s="176">
        <f t="shared" ref="AK74:AK137" si="83">(12-$AJ74)/24</f>
        <v>0.21726461870695254</v>
      </c>
      <c r="AL74" s="176">
        <f t="shared" ref="AL74:AL137" si="84">(12+$AJ74)/24</f>
        <v>0.78273538129304754</v>
      </c>
      <c r="AM74" s="173">
        <f t="shared" si="53"/>
        <v>0.2646050575150915</v>
      </c>
      <c r="AN74" s="173">
        <f t="shared" si="54"/>
        <v>0.83007582010118652</v>
      </c>
      <c r="AO74" s="170">
        <f t="shared" ref="AO74:AO137" si="85">ACOS((-0.309-SIN(PI()/180*$O74)*SIN(PI()/180*$O$2))/(COS(PI()/180*$O74)*COS(PI()/180*$O$2)))*180/PI()</f>
        <v>110.37272430466393</v>
      </c>
      <c r="AP74" s="170">
        <f t="shared" ref="AP74:AP137" si="86">$AO74/15</f>
        <v>7.3581816203109289</v>
      </c>
      <c r="AQ74" s="176">
        <f t="shared" ref="AQ74:AQ137" si="87">(12-$AP74)/24</f>
        <v>0.19340909915371129</v>
      </c>
      <c r="AR74" s="176">
        <f t="shared" ref="AR74:AR137" si="88">(12+$AP74)/24</f>
        <v>0.80659090084628871</v>
      </c>
      <c r="AS74" s="173">
        <f t="shared" si="55"/>
        <v>0.24074953796185031</v>
      </c>
      <c r="AT74" s="173">
        <f t="shared" si="56"/>
        <v>0.8539313396544278</v>
      </c>
      <c r="AU74" s="177">
        <f t="shared" si="49"/>
        <v>1</v>
      </c>
      <c r="AV74" s="178" t="str">
        <f t="shared" ref="AV74:AV137" si="89">IF($AU74=1,"Dimanche",IF($AU74=2,"Lundi",IF($AU74=3,"Mardi",IF($AU74=4,"Mercredi",IF($AU74=5,"Jeudi",IF($AU74=6,"Vendredi","Samedi"))))))</f>
        <v>Dimanche</v>
      </c>
      <c r="AW74" s="177" t="str">
        <f>IF($BD$9="OUI","U",IF(Paramètres!$E$10=Paramètres!$G$10,"-",IF(F74&lt;$BD$7,$BF$8,IF(AND(F74&gt;=$BD$7,F74&lt;$BD$8),$BF$7,IF(AND(F74&gt;=$BD$8,F74&lt;$BE$7),$BF$8,$BF$7)))))</f>
        <v>H</v>
      </c>
      <c r="AX74" s="179">
        <f>IF($BD$9="OUI",0,IF(AW74="H",Paramètres!$E$10,IF(AW74="E",Paramètres!$G$10,Paramètres!$E$10)))</f>
        <v>1</v>
      </c>
      <c r="AY74" s="168" t="str">
        <f t="shared" si="57"/>
        <v>+</v>
      </c>
      <c r="AZ74" s="298">
        <f t="shared" ref="AZ74:AZ137" si="90">ABS(T74-T73)</f>
        <v>2.1935604774473982E-3</v>
      </c>
      <c r="BB74" s="240" t="str">
        <f>IF($BD$9="OUI","U",IF(Paramètres!$D$10=Paramètres!$G$10,"",IF(F74&lt;$BD$7,$BF$8,IF(AND(F74&gt;=$BD$7,F74&lt;$BD$8),$BF$7,IF(AND(F74&gt;=$BD$8,F74&lt;$BE$7),$BF$8,$BF$7)))))</f>
        <v>H</v>
      </c>
    </row>
    <row r="75" spans="6:54" ht="14">
      <c r="F75" s="297">
        <f t="shared" ref="F75:F138" si="91">F74+1</f>
        <v>44263</v>
      </c>
      <c r="G75" s="169">
        <f t="shared" si="58"/>
        <v>67</v>
      </c>
      <c r="H75" s="170">
        <f t="shared" si="59"/>
        <v>63.035200000000032</v>
      </c>
      <c r="I75" s="170">
        <f t="shared" si="60"/>
        <v>1.7220858858033998</v>
      </c>
      <c r="J75" s="170">
        <f t="shared" si="61"/>
        <v>347.75728588580341</v>
      </c>
      <c r="K75" s="170">
        <f t="shared" si="62"/>
        <v>0.98208088995702403</v>
      </c>
      <c r="L75" s="171">
        <f t="shared" si="63"/>
        <v>10.816667103041695</v>
      </c>
      <c r="M75" s="172" t="str">
        <f t="shared" si="64"/>
        <v>+</v>
      </c>
      <c r="N75" s="173">
        <f t="shared" si="65"/>
        <v>0.45069446262673729</v>
      </c>
      <c r="O75" s="174">
        <f t="shared" si="66"/>
        <v>-4.8389268984322946</v>
      </c>
      <c r="P75" s="175">
        <f t="shared" si="48"/>
        <v>0.54717206820427278</v>
      </c>
      <c r="Q75" s="174">
        <f t="shared" si="67"/>
        <v>39.978934212678823</v>
      </c>
      <c r="R75" s="170">
        <f t="shared" si="68"/>
        <v>86.302176622704309</v>
      </c>
      <c r="S75" s="170">
        <f t="shared" si="69"/>
        <v>5.7534784415136206</v>
      </c>
      <c r="T75" s="291">
        <f t="shared" si="47"/>
        <v>0.4794565367928017</v>
      </c>
      <c r="U75" s="170">
        <f t="shared" si="70"/>
        <v>6.2465215584863794</v>
      </c>
      <c r="V75" s="170">
        <f t="shared" si="71"/>
        <v>17.753478441513622</v>
      </c>
      <c r="W75" s="176">
        <f t="shared" si="72"/>
        <v>0.26027173160359912</v>
      </c>
      <c r="X75" s="176">
        <f t="shared" si="73"/>
        <v>0.73972826839640093</v>
      </c>
      <c r="Y75" s="173">
        <f t="shared" si="74"/>
        <v>0.30763888888888891</v>
      </c>
      <c r="Z75" s="173">
        <f t="shared" si="50"/>
        <v>0.78680555555555554</v>
      </c>
      <c r="AA75" s="174">
        <f t="shared" si="75"/>
        <v>83.970294181031534</v>
      </c>
      <c r="AB75" s="174">
        <f t="shared" si="76"/>
        <v>44.611233201943492</v>
      </c>
      <c r="AC75" s="170">
        <f t="shared" si="77"/>
        <v>93.686837073632518</v>
      </c>
      <c r="AD75" s="170">
        <f t="shared" si="78"/>
        <v>6.2457891382421682</v>
      </c>
      <c r="AE75" s="176">
        <f t="shared" si="79"/>
        <v>0.23975878590657632</v>
      </c>
      <c r="AF75" s="176">
        <f t="shared" si="80"/>
        <v>0.7602412140934236</v>
      </c>
      <c r="AG75" s="173">
        <f t="shared" si="51"/>
        <v>0.28693085411084912</v>
      </c>
      <c r="AH75" s="173">
        <f t="shared" si="52"/>
        <v>0.80741328229769638</v>
      </c>
      <c r="AI75" s="170">
        <f t="shared" si="81"/>
        <v>102.17832456443938</v>
      </c>
      <c r="AJ75" s="170">
        <f t="shared" si="82"/>
        <v>6.8118883042959588</v>
      </c>
      <c r="AK75" s="176">
        <f t="shared" si="83"/>
        <v>0.21617132065433506</v>
      </c>
      <c r="AL75" s="176">
        <f t="shared" si="84"/>
        <v>0.78382867934566491</v>
      </c>
      <c r="AM75" s="173">
        <f t="shared" si="53"/>
        <v>0.26334338885860781</v>
      </c>
      <c r="AN75" s="173">
        <f t="shared" si="54"/>
        <v>0.8310007475499378</v>
      </c>
      <c r="AO75" s="170">
        <f t="shared" si="85"/>
        <v>110.77869773588573</v>
      </c>
      <c r="AP75" s="170">
        <f t="shared" si="86"/>
        <v>7.385246515725715</v>
      </c>
      <c r="AQ75" s="176">
        <f t="shared" si="87"/>
        <v>0.1922813951780952</v>
      </c>
      <c r="AR75" s="176">
        <f t="shared" si="88"/>
        <v>0.80771860482190483</v>
      </c>
      <c r="AS75" s="173">
        <f t="shared" si="55"/>
        <v>0.23945346338236798</v>
      </c>
      <c r="AT75" s="173">
        <f t="shared" si="56"/>
        <v>0.85489067302617761</v>
      </c>
      <c r="AU75" s="177">
        <f t="shared" si="49"/>
        <v>2</v>
      </c>
      <c r="AV75" s="178" t="str">
        <f t="shared" si="89"/>
        <v>Lundi</v>
      </c>
      <c r="AW75" s="177" t="str">
        <f>IF($BD$9="OUI","U",IF(Paramètres!$E$10=Paramètres!$G$10,"-",IF(F75&lt;$BD$7,$BF$8,IF(AND(F75&gt;=$BD$7,F75&lt;$BD$8),$BF$7,IF(AND(F75&gt;=$BD$8,F75&lt;$BE$7),$BF$8,$BF$7)))))</f>
        <v>H</v>
      </c>
      <c r="AX75" s="179">
        <f>IF($BD$9="OUI",0,IF(AW75="H",Paramètres!$E$10,IF(AW75="E",Paramètres!$G$10,Paramètres!$E$10)))</f>
        <v>1</v>
      </c>
      <c r="AY75" s="168" t="str">
        <f t="shared" si="57"/>
        <v>+</v>
      </c>
      <c r="AZ75" s="298">
        <f t="shared" si="90"/>
        <v>2.1965722009441579E-3</v>
      </c>
      <c r="BB75" s="240" t="str">
        <f>IF($BD$9="OUI","U",IF(Paramètres!$D$10=Paramètres!$G$10,"",IF(F75&lt;$BD$7,$BF$8,IF(AND(F75&gt;=$BD$7,F75&lt;$BD$8),$BF$7,IF(AND(F75&gt;=$BD$8,F75&lt;$BE$7),$BF$8,$BF$7)))))</f>
        <v>H</v>
      </c>
    </row>
    <row r="76" spans="6:54" ht="14">
      <c r="F76" s="297">
        <f t="shared" si="91"/>
        <v>44264</v>
      </c>
      <c r="G76" s="169">
        <f t="shared" si="58"/>
        <v>68</v>
      </c>
      <c r="H76" s="170">
        <f t="shared" si="59"/>
        <v>64.020800000000008</v>
      </c>
      <c r="I76" s="170">
        <f t="shared" si="60"/>
        <v>1.7363475583460628</v>
      </c>
      <c r="J76" s="170">
        <f t="shared" si="61"/>
        <v>348.75714755834605</v>
      </c>
      <c r="K76" s="170">
        <f t="shared" si="62"/>
        <v>0.90567093530642306</v>
      </c>
      <c r="L76" s="171">
        <f t="shared" si="63"/>
        <v>10.568073974609943</v>
      </c>
      <c r="M76" s="172" t="str">
        <f t="shared" si="64"/>
        <v>+</v>
      </c>
      <c r="N76" s="173">
        <f t="shared" si="65"/>
        <v>0.44033641560874764</v>
      </c>
      <c r="O76" s="174">
        <f t="shared" si="66"/>
        <v>-4.4482280383322754</v>
      </c>
      <c r="P76" s="175">
        <f t="shared" si="48"/>
        <v>0.54699943408730634</v>
      </c>
      <c r="Q76" s="174">
        <f t="shared" si="67"/>
        <v>40.369633072778839</v>
      </c>
      <c r="R76" s="170">
        <f t="shared" si="68"/>
        <v>86.698045301602988</v>
      </c>
      <c r="S76" s="170">
        <f t="shared" si="69"/>
        <v>5.7798696867735329</v>
      </c>
      <c r="T76" s="291">
        <f t="shared" si="47"/>
        <v>0.48165580723112772</v>
      </c>
      <c r="U76" s="170">
        <f t="shared" si="70"/>
        <v>6.2201303132264671</v>
      </c>
      <c r="V76" s="170">
        <f t="shared" si="71"/>
        <v>17.779869686773534</v>
      </c>
      <c r="W76" s="176">
        <f t="shared" si="72"/>
        <v>0.25917209638443611</v>
      </c>
      <c r="X76" s="176">
        <f t="shared" si="73"/>
        <v>0.74082790361556394</v>
      </c>
      <c r="Y76" s="173">
        <f t="shared" si="74"/>
        <v>0.30624999999999997</v>
      </c>
      <c r="Z76" s="173">
        <f t="shared" si="50"/>
        <v>0.78749999999999998</v>
      </c>
      <c r="AA76" s="174">
        <f t="shared" si="75"/>
        <v>84.525568196902483</v>
      </c>
      <c r="AB76" s="174">
        <f t="shared" si="76"/>
        <v>44.643382854560471</v>
      </c>
      <c r="AC76" s="170">
        <f t="shared" si="77"/>
        <v>94.078780912865639</v>
      </c>
      <c r="AD76" s="170">
        <f t="shared" si="78"/>
        <v>6.2719187275243762</v>
      </c>
      <c r="AE76" s="176">
        <f t="shared" si="79"/>
        <v>0.23867005301981767</v>
      </c>
      <c r="AF76" s="176">
        <f t="shared" si="80"/>
        <v>0.7613299469801823</v>
      </c>
      <c r="AG76" s="173">
        <f t="shared" si="51"/>
        <v>0.28566948710712398</v>
      </c>
      <c r="AH76" s="173">
        <f t="shared" si="52"/>
        <v>0.80832938106748864</v>
      </c>
      <c r="AI76" s="170">
        <f t="shared" si="81"/>
        <v>102.5739088821466</v>
      </c>
      <c r="AJ76" s="170">
        <f t="shared" si="82"/>
        <v>6.8382605921431061</v>
      </c>
      <c r="AK76" s="176">
        <f t="shared" si="83"/>
        <v>0.21507247532737059</v>
      </c>
      <c r="AL76" s="176">
        <f t="shared" si="84"/>
        <v>0.7849275246726295</v>
      </c>
      <c r="AM76" s="173">
        <f t="shared" si="53"/>
        <v>0.2620719094146769</v>
      </c>
      <c r="AN76" s="173">
        <f t="shared" si="54"/>
        <v>0.83192695875993572</v>
      </c>
      <c r="AO76" s="170">
        <f t="shared" si="85"/>
        <v>111.18764631567197</v>
      </c>
      <c r="AP76" s="170">
        <f t="shared" si="86"/>
        <v>7.4125097543781315</v>
      </c>
      <c r="AQ76" s="176">
        <f t="shared" si="87"/>
        <v>0.19114542690091119</v>
      </c>
      <c r="AR76" s="176">
        <f t="shared" si="88"/>
        <v>0.80885457309908881</v>
      </c>
      <c r="AS76" s="173">
        <f t="shared" si="55"/>
        <v>0.23814486098821749</v>
      </c>
      <c r="AT76" s="173">
        <f t="shared" si="56"/>
        <v>0.85585400718639504</v>
      </c>
      <c r="AU76" s="177">
        <f t="shared" si="49"/>
        <v>3</v>
      </c>
      <c r="AV76" s="178" t="str">
        <f t="shared" si="89"/>
        <v>Mardi</v>
      </c>
      <c r="AW76" s="177" t="str">
        <f>IF($BD$9="OUI","U",IF(Paramètres!$E$10=Paramètres!$G$10,"-",IF(F76&lt;$BD$7,$BF$8,IF(AND(F76&gt;=$BD$7,F76&lt;$BD$8),$BF$7,IF(AND(F76&gt;=$BD$8,F76&lt;$BE$7),$BF$8,$BF$7)))))</f>
        <v>H</v>
      </c>
      <c r="AX76" s="179">
        <f>IF($BD$9="OUI",0,IF(AW76="H",Paramètres!$E$10,IF(AW76="E",Paramètres!$G$10,Paramètres!$E$10)))</f>
        <v>1</v>
      </c>
      <c r="AY76" s="168" t="str">
        <f t="shared" si="57"/>
        <v>+</v>
      </c>
      <c r="AZ76" s="298">
        <f t="shared" si="90"/>
        <v>2.1992704383260175E-3</v>
      </c>
      <c r="BB76" s="240" t="str">
        <f>IF($BD$9="OUI","U",IF(Paramètres!$D$10=Paramètres!$G$10,"",IF(F76&lt;$BD$7,$BF$8,IF(AND(F76&gt;=$BD$7,F76&lt;$BD$8),$BF$7,IF(AND(F76&gt;=$BD$8,F76&lt;$BE$7),$BF$8,$BF$7)))))</f>
        <v>H</v>
      </c>
    </row>
    <row r="77" spans="6:54" ht="14">
      <c r="F77" s="297">
        <f t="shared" si="91"/>
        <v>44265</v>
      </c>
      <c r="G77" s="169">
        <f t="shared" si="58"/>
        <v>69</v>
      </c>
      <c r="H77" s="170">
        <f t="shared" si="59"/>
        <v>65.006399999999985</v>
      </c>
      <c r="I77" s="170">
        <f t="shared" si="60"/>
        <v>1.7500814640749272</v>
      </c>
      <c r="J77" s="170">
        <f t="shared" si="61"/>
        <v>349.75648146407491</v>
      </c>
      <c r="K77" s="170">
        <f t="shared" si="62"/>
        <v>0.82833576449302015</v>
      </c>
      <c r="L77" s="171">
        <f t="shared" si="63"/>
        <v>10.313668914271789</v>
      </c>
      <c r="M77" s="172" t="str">
        <f t="shared" si="64"/>
        <v>+</v>
      </c>
      <c r="N77" s="173">
        <f t="shared" si="65"/>
        <v>0.42973620476132451</v>
      </c>
      <c r="O77" s="174">
        <f t="shared" si="66"/>
        <v>-4.0565868054745629</v>
      </c>
      <c r="P77" s="175">
        <f t="shared" si="48"/>
        <v>0.54682276390651596</v>
      </c>
      <c r="Q77" s="174">
        <f t="shared" si="67"/>
        <v>40.761274305636547</v>
      </c>
      <c r="R77" s="170">
        <f t="shared" si="68"/>
        <v>87.094344873743154</v>
      </c>
      <c r="S77" s="170">
        <f t="shared" si="69"/>
        <v>5.8062896582495434</v>
      </c>
      <c r="T77" s="291">
        <f t="shared" ref="T77:T140" si="92">IF(ISERROR(2*$S77),"-",(2*$S77)/24)</f>
        <v>0.48385747152079528</v>
      </c>
      <c r="U77" s="170">
        <f t="shared" si="70"/>
        <v>6.1937103417504566</v>
      </c>
      <c r="V77" s="170">
        <f t="shared" si="71"/>
        <v>17.806289658249543</v>
      </c>
      <c r="W77" s="176">
        <f t="shared" si="72"/>
        <v>0.25807126423960236</v>
      </c>
      <c r="X77" s="176">
        <f t="shared" si="73"/>
        <v>0.74192873576039764</v>
      </c>
      <c r="Y77" s="173">
        <f t="shared" si="74"/>
        <v>0.30486111111111108</v>
      </c>
      <c r="Z77" s="173">
        <f t="shared" si="50"/>
        <v>0.78888888888888886</v>
      </c>
      <c r="AA77" s="174">
        <f t="shared" si="75"/>
        <v>85.081959713470141</v>
      </c>
      <c r="AB77" s="174">
        <f t="shared" si="76"/>
        <v>44.672853098952736</v>
      </c>
      <c r="AC77" s="170">
        <f t="shared" si="77"/>
        <v>94.471845251725924</v>
      </c>
      <c r="AD77" s="170">
        <f t="shared" si="78"/>
        <v>6.2981230167817284</v>
      </c>
      <c r="AE77" s="176">
        <f t="shared" si="79"/>
        <v>0.23757820763409465</v>
      </c>
      <c r="AF77" s="176">
        <f t="shared" si="80"/>
        <v>0.76242179236590546</v>
      </c>
      <c r="AG77" s="173">
        <f t="shared" si="51"/>
        <v>0.28440097154061056</v>
      </c>
      <c r="AH77" s="173">
        <f t="shared" si="52"/>
        <v>0.80924455627242142</v>
      </c>
      <c r="AI77" s="170">
        <f t="shared" si="81"/>
        <v>102.97144950757715</v>
      </c>
      <c r="AJ77" s="170">
        <f t="shared" si="82"/>
        <v>6.8647633005051434</v>
      </c>
      <c r="AK77" s="176">
        <f t="shared" si="83"/>
        <v>0.21396819581228568</v>
      </c>
      <c r="AL77" s="176">
        <f t="shared" si="84"/>
        <v>0.78603180418771423</v>
      </c>
      <c r="AM77" s="173">
        <f t="shared" si="53"/>
        <v>0.26079095971880156</v>
      </c>
      <c r="AN77" s="173">
        <f t="shared" si="54"/>
        <v>0.8328545680942302</v>
      </c>
      <c r="AO77" s="170">
        <f t="shared" si="85"/>
        <v>111.59954686243454</v>
      </c>
      <c r="AP77" s="170">
        <f t="shared" si="86"/>
        <v>7.439969790828969</v>
      </c>
      <c r="AQ77" s="176">
        <f t="shared" si="87"/>
        <v>0.19000125871545961</v>
      </c>
      <c r="AR77" s="176">
        <f t="shared" si="88"/>
        <v>0.8099987412845403</v>
      </c>
      <c r="AS77" s="173">
        <f t="shared" si="55"/>
        <v>0.23682402262197552</v>
      </c>
      <c r="AT77" s="173">
        <f t="shared" si="56"/>
        <v>0.85682150519105627</v>
      </c>
      <c r="AU77" s="177">
        <f t="shared" si="49"/>
        <v>4</v>
      </c>
      <c r="AV77" s="178" t="str">
        <f t="shared" si="89"/>
        <v>Mercredi</v>
      </c>
      <c r="AW77" s="177" t="str">
        <f>IF($BD$9="OUI","U",IF(Paramètres!$E$10=Paramètres!$G$10,"-",IF(F77&lt;$BD$7,$BF$8,IF(AND(F77&gt;=$BD$7,F77&lt;$BD$8),$BF$7,IF(AND(F77&gt;=$BD$8,F77&lt;$BE$7),$BF$8,$BF$7)))))</f>
        <v>H</v>
      </c>
      <c r="AX77" s="179">
        <f>IF($BD$9="OUI",0,IF(AW77="H",Paramètres!$E$10,IF(AW77="E",Paramètres!$G$10,Paramètres!$E$10)))</f>
        <v>1</v>
      </c>
      <c r="AY77" s="168" t="str">
        <f t="shared" si="57"/>
        <v>+</v>
      </c>
      <c r="AZ77" s="298">
        <f t="shared" si="90"/>
        <v>2.2016642896675598E-3</v>
      </c>
      <c r="BB77" s="240" t="str">
        <f>IF($BD$9="OUI","U",IF(Paramètres!$D$10=Paramètres!$G$10,"",IF(F77&lt;$BD$7,$BF$8,IF(AND(F77&gt;=$BD$7,F77&lt;$BD$8),$BF$7,IF(AND(F77&gt;=$BD$8,F77&lt;$BE$7),$BF$8,$BF$7)))))</f>
        <v>H</v>
      </c>
    </row>
    <row r="78" spans="6:54" ht="14">
      <c r="F78" s="297">
        <f t="shared" si="91"/>
        <v>44266</v>
      </c>
      <c r="G78" s="169">
        <f t="shared" si="58"/>
        <v>70</v>
      </c>
      <c r="H78" s="170">
        <f t="shared" si="59"/>
        <v>65.992000000000019</v>
      </c>
      <c r="I78" s="170">
        <f t="shared" si="60"/>
        <v>1.763283923685411</v>
      </c>
      <c r="J78" s="170">
        <f t="shared" si="61"/>
        <v>350.75528392368545</v>
      </c>
      <c r="K78" s="170">
        <f t="shared" si="62"/>
        <v>0.75016135561774422</v>
      </c>
      <c r="L78" s="171">
        <f t="shared" si="63"/>
        <v>10.053781117212621</v>
      </c>
      <c r="M78" s="172" t="str">
        <f t="shared" si="64"/>
        <v>+</v>
      </c>
      <c r="N78" s="173">
        <f t="shared" si="65"/>
        <v>0.41890754655052587</v>
      </c>
      <c r="O78" s="174">
        <f t="shared" si="66"/>
        <v>-3.6641089032831324</v>
      </c>
      <c r="P78" s="175">
        <f t="shared" si="48"/>
        <v>0.54664228626966926</v>
      </c>
      <c r="Q78" s="174">
        <f t="shared" si="67"/>
        <v>41.153752207827978</v>
      </c>
      <c r="R78" s="170">
        <f t="shared" si="68"/>
        <v>87.491022066415468</v>
      </c>
      <c r="S78" s="170">
        <f t="shared" si="69"/>
        <v>5.8327348044276981</v>
      </c>
      <c r="T78" s="291">
        <f t="shared" si="92"/>
        <v>0.48606123370230819</v>
      </c>
      <c r="U78" s="170">
        <f t="shared" si="70"/>
        <v>6.1672651955723019</v>
      </c>
      <c r="V78" s="170">
        <f t="shared" si="71"/>
        <v>17.832734804427698</v>
      </c>
      <c r="W78" s="176">
        <f t="shared" si="72"/>
        <v>0.25696938314884593</v>
      </c>
      <c r="X78" s="176">
        <f t="shared" si="73"/>
        <v>0.74303061685115412</v>
      </c>
      <c r="Y78" s="173">
        <f t="shared" si="74"/>
        <v>0.3034722222222222</v>
      </c>
      <c r="Z78" s="173">
        <f t="shared" si="50"/>
        <v>0.7895833333333333</v>
      </c>
      <c r="AA78" s="174">
        <f t="shared" si="75"/>
        <v>85.639344159269399</v>
      </c>
      <c r="AB78" s="174">
        <f t="shared" si="76"/>
        <v>44.699628449585326</v>
      </c>
      <c r="AC78" s="170">
        <f t="shared" si="77"/>
        <v>94.865980914323103</v>
      </c>
      <c r="AD78" s="170">
        <f t="shared" si="78"/>
        <v>6.3243987276215403</v>
      </c>
      <c r="AE78" s="176">
        <f t="shared" si="79"/>
        <v>0.23648338634910249</v>
      </c>
      <c r="AF78" s="176">
        <f t="shared" si="80"/>
        <v>0.76351661365089762</v>
      </c>
      <c r="AG78" s="173">
        <f t="shared" si="51"/>
        <v>0.28312567261877175</v>
      </c>
      <c r="AH78" s="173">
        <f t="shared" si="52"/>
        <v>0.81015889992056689</v>
      </c>
      <c r="AI78" s="170">
        <f t="shared" si="81"/>
        <v>103.37090671717185</v>
      </c>
      <c r="AJ78" s="170">
        <f t="shared" si="82"/>
        <v>6.8913937811447896</v>
      </c>
      <c r="AK78" s="176">
        <f t="shared" si="83"/>
        <v>0.21285859245230043</v>
      </c>
      <c r="AL78" s="176">
        <f t="shared" si="84"/>
        <v>0.78714140754769957</v>
      </c>
      <c r="AM78" s="173">
        <f t="shared" si="53"/>
        <v>0.2595008787219697</v>
      </c>
      <c r="AN78" s="173">
        <f t="shared" si="54"/>
        <v>0.83378369381736883</v>
      </c>
      <c r="AO78" s="170">
        <f t="shared" si="85"/>
        <v>112.01437729243527</v>
      </c>
      <c r="AP78" s="170">
        <f t="shared" si="86"/>
        <v>7.4676251528290178</v>
      </c>
      <c r="AQ78" s="176">
        <f t="shared" si="87"/>
        <v>0.18884895196545759</v>
      </c>
      <c r="AR78" s="176">
        <f t="shared" si="88"/>
        <v>0.81115104803454241</v>
      </c>
      <c r="AS78" s="173">
        <f t="shared" si="55"/>
        <v>0.23549123823512685</v>
      </c>
      <c r="AT78" s="173">
        <f t="shared" si="56"/>
        <v>0.85779333430421179</v>
      </c>
      <c r="AU78" s="177">
        <f t="shared" si="49"/>
        <v>5</v>
      </c>
      <c r="AV78" s="178" t="str">
        <f t="shared" si="89"/>
        <v>Jeudi</v>
      </c>
      <c r="AW78" s="177" t="str">
        <f>IF($BD$9="OUI","U",IF(Paramètres!$E$10=Paramètres!$G$10,"-",IF(F78&lt;$BD$7,$BF$8,IF(AND(F78&gt;=$BD$7,F78&lt;$BD$8),$BF$7,IF(AND(F78&gt;=$BD$8,F78&lt;$BE$7),$BF$8,$BF$7)))))</f>
        <v>H</v>
      </c>
      <c r="AX78" s="179">
        <f>IF($BD$9="OUI",0,IF(AW78="H",Paramètres!$E$10,IF(AW78="E",Paramètres!$G$10,Paramètres!$E$10)))</f>
        <v>1</v>
      </c>
      <c r="AY78" s="168" t="str">
        <f t="shared" si="57"/>
        <v>+</v>
      </c>
      <c r="AZ78" s="298">
        <f t="shared" si="90"/>
        <v>2.2037621815129138E-3</v>
      </c>
      <c r="BB78" s="240" t="str">
        <f>IF($BD$9="OUI","U",IF(Paramètres!$D$10=Paramètres!$G$10,"",IF(F78&lt;$BD$7,$BF$8,IF(AND(F78&gt;=$BD$7,F78&lt;$BD$8),$BF$7,IF(AND(F78&gt;=$BD$8,F78&lt;$BE$7),$BF$8,$BF$7)))))</f>
        <v>H</v>
      </c>
    </row>
    <row r="79" spans="6:54" ht="14">
      <c r="F79" s="297">
        <f t="shared" si="91"/>
        <v>44267</v>
      </c>
      <c r="G79" s="169">
        <f t="shared" si="58"/>
        <v>71</v>
      </c>
      <c r="H79" s="170">
        <f t="shared" si="59"/>
        <v>66.977599999999995</v>
      </c>
      <c r="I79" s="170">
        <f t="shared" si="60"/>
        <v>1.7759514312196163</v>
      </c>
      <c r="J79" s="170">
        <f t="shared" si="61"/>
        <v>351.75355143121959</v>
      </c>
      <c r="K79" s="170">
        <f t="shared" si="62"/>
        <v>0.67123387049559935</v>
      </c>
      <c r="L79" s="171">
        <f t="shared" si="63"/>
        <v>9.7887412068608626</v>
      </c>
      <c r="M79" s="172" t="str">
        <f t="shared" si="64"/>
        <v>+</v>
      </c>
      <c r="N79" s="173">
        <f t="shared" si="65"/>
        <v>0.40786421695253594</v>
      </c>
      <c r="O79" s="174">
        <f t="shared" si="66"/>
        <v>-3.27089953311489</v>
      </c>
      <c r="P79" s="175">
        <f t="shared" si="48"/>
        <v>0.54645823077636946</v>
      </c>
      <c r="Q79" s="174">
        <f t="shared" si="67"/>
        <v>41.546961577996221</v>
      </c>
      <c r="R79" s="170">
        <f t="shared" si="68"/>
        <v>87.888025002661522</v>
      </c>
      <c r="S79" s="170">
        <f t="shared" si="69"/>
        <v>5.8592016668441014</v>
      </c>
      <c r="T79" s="291">
        <f t="shared" si="92"/>
        <v>0.4882668055703418</v>
      </c>
      <c r="U79" s="170">
        <f t="shared" si="70"/>
        <v>6.1407983331558986</v>
      </c>
      <c r="V79" s="170">
        <f t="shared" si="71"/>
        <v>17.8592016668441</v>
      </c>
      <c r="W79" s="176">
        <f t="shared" si="72"/>
        <v>0.25586659721482913</v>
      </c>
      <c r="X79" s="176">
        <f t="shared" si="73"/>
        <v>0.74413340278517082</v>
      </c>
      <c r="Y79" s="173">
        <f t="shared" si="74"/>
        <v>0.30208333333333331</v>
      </c>
      <c r="Z79" s="173">
        <f t="shared" si="50"/>
        <v>0.79027777777777775</v>
      </c>
      <c r="AA79" s="174">
        <f t="shared" si="75"/>
        <v>86.197598059712789</v>
      </c>
      <c r="AB79" s="174">
        <f t="shared" si="76"/>
        <v>44.723695440476369</v>
      </c>
      <c r="AC79" s="170">
        <f t="shared" si="77"/>
        <v>95.26113982396059</v>
      </c>
      <c r="AD79" s="170">
        <f t="shared" si="78"/>
        <v>6.3507426549307064</v>
      </c>
      <c r="AE79" s="176">
        <f t="shared" si="79"/>
        <v>0.23538572271122057</v>
      </c>
      <c r="AF79" s="176">
        <f t="shared" si="80"/>
        <v>0.7646142772887794</v>
      </c>
      <c r="AG79" s="173">
        <f t="shared" si="51"/>
        <v>0.28184395348759</v>
      </c>
      <c r="AH79" s="173">
        <f t="shared" si="52"/>
        <v>0.81107250806514886</v>
      </c>
      <c r="AI79" s="170">
        <f t="shared" si="81"/>
        <v>103.77224167824149</v>
      </c>
      <c r="AJ79" s="170">
        <f t="shared" si="82"/>
        <v>6.9181494452160992</v>
      </c>
      <c r="AK79" s="176">
        <f t="shared" si="83"/>
        <v>0.21174377311599588</v>
      </c>
      <c r="AL79" s="176">
        <f t="shared" si="84"/>
        <v>0.7882562268840041</v>
      </c>
      <c r="AM79" s="173">
        <f t="shared" si="53"/>
        <v>0.25820200389236531</v>
      </c>
      <c r="AN79" s="173">
        <f t="shared" si="54"/>
        <v>0.83471445766037355</v>
      </c>
      <c r="AO79" s="170">
        <f t="shared" si="85"/>
        <v>112.43211654401794</v>
      </c>
      <c r="AP79" s="170">
        <f t="shared" si="86"/>
        <v>7.4954744362678634</v>
      </c>
      <c r="AQ79" s="176">
        <f t="shared" si="87"/>
        <v>0.18768856515550569</v>
      </c>
      <c r="AR79" s="176">
        <f t="shared" si="88"/>
        <v>0.81231143484449431</v>
      </c>
      <c r="AS79" s="173">
        <f t="shared" si="55"/>
        <v>0.23414679593187512</v>
      </c>
      <c r="AT79" s="173">
        <f t="shared" si="56"/>
        <v>0.85876966562086376</v>
      </c>
      <c r="AU79" s="177">
        <f t="shared" si="49"/>
        <v>6</v>
      </c>
      <c r="AV79" s="178" t="str">
        <f t="shared" si="89"/>
        <v>Vendredi</v>
      </c>
      <c r="AW79" s="177" t="str">
        <f>IF($BD$9="OUI","U",IF(Paramètres!$E$10=Paramètres!$G$10,"-",IF(F79&lt;$BD$7,$BF$8,IF(AND(F79&gt;=$BD$7,F79&lt;$BD$8),$BF$7,IF(AND(F79&gt;=$BD$8,F79&lt;$BE$7),$BF$8,$BF$7)))))</f>
        <v>H</v>
      </c>
      <c r="AX79" s="179">
        <f>IF($BD$9="OUI",0,IF(AW79="H",Paramètres!$E$10,IF(AW79="E",Paramètres!$G$10,Paramètres!$E$10)))</f>
        <v>1</v>
      </c>
      <c r="AY79" s="168" t="str">
        <f t="shared" si="57"/>
        <v>+</v>
      </c>
      <c r="AZ79" s="298">
        <f t="shared" si="90"/>
        <v>2.2055718680336067E-3</v>
      </c>
      <c r="BB79" s="240" t="str">
        <f>IF($BD$9="OUI","U",IF(Paramètres!$D$10=Paramètres!$G$10,"",IF(F79&lt;$BD$7,$BF$8,IF(AND(F79&gt;=$BD$7,F79&lt;$BD$8),$BF$7,IF(AND(F79&gt;=$BD$8,F79&lt;$BE$7),$BF$8,$BF$7)))))</f>
        <v>H</v>
      </c>
    </row>
    <row r="80" spans="6:54" ht="14">
      <c r="F80" s="297">
        <f t="shared" si="91"/>
        <v>44268</v>
      </c>
      <c r="G80" s="169">
        <f t="shared" si="58"/>
        <v>72</v>
      </c>
      <c r="H80" s="170">
        <f t="shared" si="59"/>
        <v>67.963200000000029</v>
      </c>
      <c r="I80" s="170">
        <f t="shared" si="60"/>
        <v>1.7880806546295669</v>
      </c>
      <c r="J80" s="170">
        <f t="shared" si="61"/>
        <v>352.75128065462957</v>
      </c>
      <c r="K80" s="170">
        <f t="shared" si="62"/>
        <v>0.59163959709991032</v>
      </c>
      <c r="L80" s="171">
        <f t="shared" si="63"/>
        <v>9.5188810069179084</v>
      </c>
      <c r="M80" s="172" t="str">
        <f t="shared" si="64"/>
        <v>+</v>
      </c>
      <c r="N80" s="173">
        <f t="shared" si="65"/>
        <v>0.39662004195491285</v>
      </c>
      <c r="O80" s="174">
        <f t="shared" si="66"/>
        <v>-2.8770634002884385</v>
      </c>
      <c r="P80" s="175">
        <f t="shared" si="48"/>
        <v>0.54627082785974246</v>
      </c>
      <c r="Q80" s="174">
        <f t="shared" si="67"/>
        <v>41.940797710822679</v>
      </c>
      <c r="R80" s="170">
        <f t="shared" si="68"/>
        <v>88.285303080546967</v>
      </c>
      <c r="S80" s="170">
        <f t="shared" si="69"/>
        <v>5.8856868720364641</v>
      </c>
      <c r="T80" s="291">
        <f t="shared" si="92"/>
        <v>0.4904739060030387</v>
      </c>
      <c r="U80" s="170">
        <f t="shared" si="70"/>
        <v>6.1143131279635359</v>
      </c>
      <c r="V80" s="170">
        <f t="shared" si="71"/>
        <v>17.885686872036466</v>
      </c>
      <c r="W80" s="176">
        <f t="shared" si="72"/>
        <v>0.25476304699848068</v>
      </c>
      <c r="X80" s="176">
        <f t="shared" si="73"/>
        <v>0.74523695300151938</v>
      </c>
      <c r="Y80" s="173">
        <f t="shared" si="74"/>
        <v>0.30069444444444443</v>
      </c>
      <c r="Z80" s="173">
        <f t="shared" si="50"/>
        <v>0.79166666666666663</v>
      </c>
      <c r="AA80" s="174">
        <f t="shared" si="75"/>
        <v>86.756598976788553</v>
      </c>
      <c r="AB80" s="174">
        <f t="shared" si="76"/>
        <v>44.745042585786294</v>
      </c>
      <c r="AC80" s="170">
        <f t="shared" si="77"/>
        <v>95.657274893735007</v>
      </c>
      <c r="AD80" s="170">
        <f t="shared" si="78"/>
        <v>6.3771516595823341</v>
      </c>
      <c r="AE80" s="176">
        <f t="shared" si="79"/>
        <v>0.23428534751740274</v>
      </c>
      <c r="AF80" s="176">
        <f t="shared" si="80"/>
        <v>0.76571465248259729</v>
      </c>
      <c r="AG80" s="173">
        <f t="shared" si="51"/>
        <v>0.28055617537714511</v>
      </c>
      <c r="AH80" s="173">
        <f t="shared" si="52"/>
        <v>0.81198548034233964</v>
      </c>
      <c r="AI80" s="170">
        <f t="shared" si="81"/>
        <v>104.17541635060255</v>
      </c>
      <c r="AJ80" s="170">
        <f t="shared" si="82"/>
        <v>6.9450277567068364</v>
      </c>
      <c r="AK80" s="176">
        <f t="shared" si="83"/>
        <v>0.21062384347054849</v>
      </c>
      <c r="AL80" s="176">
        <f t="shared" si="84"/>
        <v>0.78937615652945148</v>
      </c>
      <c r="AM80" s="173">
        <f t="shared" si="53"/>
        <v>0.25689467133029087</v>
      </c>
      <c r="AN80" s="173">
        <f t="shared" si="54"/>
        <v>0.83564698438919383</v>
      </c>
      <c r="AO80" s="170">
        <f t="shared" si="85"/>
        <v>112.85274449982104</v>
      </c>
      <c r="AP80" s="170">
        <f t="shared" si="86"/>
        <v>7.5235162999880698</v>
      </c>
      <c r="AQ80" s="176">
        <f t="shared" si="87"/>
        <v>0.18652015416716375</v>
      </c>
      <c r="AR80" s="176">
        <f t="shared" si="88"/>
        <v>0.81347984583283628</v>
      </c>
      <c r="AS80" s="173">
        <f t="shared" si="55"/>
        <v>0.23279098202690615</v>
      </c>
      <c r="AT80" s="173">
        <f t="shared" si="56"/>
        <v>0.85975067369257863</v>
      </c>
      <c r="AU80" s="177">
        <f t="shared" si="49"/>
        <v>7</v>
      </c>
      <c r="AV80" s="178" t="str">
        <f t="shared" si="89"/>
        <v>Samedi</v>
      </c>
      <c r="AW80" s="177" t="str">
        <f>IF($BD$9="OUI","U",IF(Paramètres!$E$10=Paramètres!$G$10,"-",IF(F80&lt;$BD$7,$BF$8,IF(AND(F80&gt;=$BD$7,F80&lt;$BD$8),$BF$7,IF(AND(F80&gt;=$BD$8,F80&lt;$BE$7),$BF$8,$BF$7)))))</f>
        <v>H</v>
      </c>
      <c r="AX80" s="179">
        <f>IF($BD$9="OUI",0,IF(AW80="H",Paramètres!$E$10,IF(AW80="E",Paramètres!$G$10,Paramètres!$E$10)))</f>
        <v>1</v>
      </c>
      <c r="AY80" s="168" t="str">
        <f t="shared" si="57"/>
        <v>+</v>
      </c>
      <c r="AZ80" s="298">
        <f t="shared" si="90"/>
        <v>2.2071004326968957E-3</v>
      </c>
      <c r="BB80" s="240" t="str">
        <f>IF($BD$9="OUI","U",IF(Paramètres!$D$10=Paramètres!$G$10,"",IF(F80&lt;$BD$7,$BF$8,IF(AND(F80&gt;=$BD$7,F80&lt;$BD$8),$BF$7,IF(AND(F80&gt;=$BD$8,F80&lt;$BE$7),$BF$8,$BF$7)))))</f>
        <v>H</v>
      </c>
    </row>
    <row r="81" spans="6:54" ht="14">
      <c r="F81" s="297">
        <f t="shared" si="91"/>
        <v>44269</v>
      </c>
      <c r="G81" s="169">
        <f t="shared" si="58"/>
        <v>73</v>
      </c>
      <c r="H81" s="170">
        <f t="shared" si="59"/>
        <v>68.948800000000006</v>
      </c>
      <c r="I81" s="170">
        <f t="shared" si="60"/>
        <v>1.7996684362704951</v>
      </c>
      <c r="J81" s="170">
        <f t="shared" si="61"/>
        <v>353.74846843627051</v>
      </c>
      <c r="K81" s="170">
        <f t="shared" si="62"/>
        <v>0.51146489487835256</v>
      </c>
      <c r="L81" s="171">
        <f t="shared" si="63"/>
        <v>9.2445333245953911</v>
      </c>
      <c r="M81" s="172" t="str">
        <f t="shared" si="64"/>
        <v>+</v>
      </c>
      <c r="N81" s="173">
        <f t="shared" si="65"/>
        <v>0.38518888852480798</v>
      </c>
      <c r="O81" s="174">
        <f t="shared" si="66"/>
        <v>-2.482704721011717</v>
      </c>
      <c r="P81" s="175">
        <f t="shared" si="48"/>
        <v>0.54608030863590729</v>
      </c>
      <c r="Q81" s="174">
        <f t="shared" si="67"/>
        <v>42.335156390099399</v>
      </c>
      <c r="R81" s="170">
        <f t="shared" si="68"/>
        <v>88.682806852810998</v>
      </c>
      <c r="S81" s="170">
        <f t="shared" si="69"/>
        <v>5.9121871235207335</v>
      </c>
      <c r="T81" s="291">
        <f t="shared" si="92"/>
        <v>0.49268226029339446</v>
      </c>
      <c r="U81" s="170">
        <f t="shared" si="70"/>
        <v>6.0878128764792665</v>
      </c>
      <c r="V81" s="170">
        <f t="shared" si="71"/>
        <v>17.912187123520734</v>
      </c>
      <c r="W81" s="176">
        <f t="shared" si="72"/>
        <v>0.25365886985330277</v>
      </c>
      <c r="X81" s="176">
        <f t="shared" si="73"/>
        <v>0.74634113014669723</v>
      </c>
      <c r="Y81" s="173">
        <f t="shared" si="74"/>
        <v>0.3</v>
      </c>
      <c r="Z81" s="173">
        <f t="shared" si="50"/>
        <v>0.79236111111111107</v>
      </c>
      <c r="AA81" s="174">
        <f t="shared" si="75"/>
        <v>87.316225448166449</v>
      </c>
      <c r="AB81" s="174">
        <f t="shared" si="76"/>
        <v>44.763660343032747</v>
      </c>
      <c r="AC81" s="170">
        <f t="shared" si="77"/>
        <v>96.054339916409077</v>
      </c>
      <c r="AD81" s="170">
        <f t="shared" si="78"/>
        <v>6.4036226610939382</v>
      </c>
      <c r="AE81" s="176">
        <f t="shared" si="79"/>
        <v>0.23318238912108591</v>
      </c>
      <c r="AF81" s="176">
        <f t="shared" si="80"/>
        <v>0.76681761087891409</v>
      </c>
      <c r="AG81" s="173">
        <f t="shared" si="51"/>
        <v>0.27926269775699319</v>
      </c>
      <c r="AH81" s="173">
        <f t="shared" si="52"/>
        <v>0.81289791951482149</v>
      </c>
      <c r="AI81" s="170">
        <f t="shared" si="81"/>
        <v>104.58039338648487</v>
      </c>
      <c r="AJ81" s="170">
        <f t="shared" si="82"/>
        <v>6.9720262257656582</v>
      </c>
      <c r="AK81" s="176">
        <f t="shared" si="83"/>
        <v>0.20949890725976425</v>
      </c>
      <c r="AL81" s="176">
        <f t="shared" si="84"/>
        <v>0.79050109274023583</v>
      </c>
      <c r="AM81" s="173">
        <f t="shared" si="53"/>
        <v>0.25557921589567151</v>
      </c>
      <c r="AN81" s="173">
        <f t="shared" si="54"/>
        <v>0.83658140137614323</v>
      </c>
      <c r="AO81" s="170">
        <f t="shared" si="85"/>
        <v>113.27624190695944</v>
      </c>
      <c r="AP81" s="170">
        <f t="shared" si="86"/>
        <v>7.551749460463963</v>
      </c>
      <c r="AQ81" s="176">
        <f t="shared" si="87"/>
        <v>0.18534377248066822</v>
      </c>
      <c r="AR81" s="176">
        <f t="shared" si="88"/>
        <v>0.81465622751933175</v>
      </c>
      <c r="AS81" s="173">
        <f t="shared" si="55"/>
        <v>0.2314240811165755</v>
      </c>
      <c r="AT81" s="173">
        <f t="shared" si="56"/>
        <v>0.86073653615523915</v>
      </c>
      <c r="AU81" s="177">
        <f t="shared" si="49"/>
        <v>1</v>
      </c>
      <c r="AV81" s="178" t="str">
        <f t="shared" si="89"/>
        <v>Dimanche</v>
      </c>
      <c r="AW81" s="177" t="str">
        <f>IF($BD$9="OUI","U",IF(Paramètres!$E$10=Paramètres!$G$10,"-",IF(F81&lt;$BD$7,$BF$8,IF(AND(F81&gt;=$BD$7,F81&lt;$BD$8),$BF$7,IF(AND(F81&gt;=$BD$8,F81&lt;$BE$7),$BF$8,$BF$7)))))</f>
        <v>H</v>
      </c>
      <c r="AX81" s="179">
        <f>IF($BD$9="OUI",0,IF(AW81="H",Paramètres!$E$10,IF(AW81="E",Paramètres!$G$10,Paramètres!$E$10)))</f>
        <v>1</v>
      </c>
      <c r="AY81" s="168" t="str">
        <f t="shared" si="57"/>
        <v>+</v>
      </c>
      <c r="AZ81" s="298">
        <f t="shared" si="90"/>
        <v>2.2083542903557629E-3</v>
      </c>
      <c r="BB81" s="240" t="str">
        <f>IF($BD$9="OUI","U",IF(Paramètres!$D$10=Paramètres!$G$10,"",IF(F81&lt;$BD$7,$BF$8,IF(AND(F81&gt;=$BD$7,F81&lt;$BD$8),$BF$7,IF(AND(F81&gt;=$BD$8,F81&lt;$BE$7),$BF$8,$BF$7)))))</f>
        <v>H</v>
      </c>
    </row>
    <row r="82" spans="6:54" ht="14">
      <c r="F82" s="297">
        <f t="shared" si="91"/>
        <v>44270</v>
      </c>
      <c r="G82" s="169">
        <f t="shared" si="58"/>
        <v>74</v>
      </c>
      <c r="H82" s="170">
        <f t="shared" si="59"/>
        <v>69.934399999999982</v>
      </c>
      <c r="I82" s="170">
        <f t="shared" si="60"/>
        <v>1.8107117933246299</v>
      </c>
      <c r="J82" s="170">
        <f t="shared" si="61"/>
        <v>354.74511179332461</v>
      </c>
      <c r="K82" s="170">
        <f t="shared" si="62"/>
        <v>0.4307961427238845</v>
      </c>
      <c r="L82" s="171">
        <f t="shared" si="63"/>
        <v>8.9660317441940585</v>
      </c>
      <c r="M82" s="172" t="str">
        <f t="shared" si="64"/>
        <v>+</v>
      </c>
      <c r="N82" s="173">
        <f t="shared" si="65"/>
        <v>0.37358465600808577</v>
      </c>
      <c r="O82" s="174">
        <f t="shared" si="66"/>
        <v>-2.0879272301254077</v>
      </c>
      <c r="P82" s="175">
        <f t="shared" si="48"/>
        <v>0.54588690476062862</v>
      </c>
      <c r="Q82" s="174">
        <f t="shared" si="67"/>
        <v>42.729933880985705</v>
      </c>
      <c r="R82" s="170">
        <f t="shared" si="68"/>
        <v>89.0804879069577</v>
      </c>
      <c r="S82" s="170">
        <f t="shared" si="69"/>
        <v>5.9386991937971798</v>
      </c>
      <c r="T82" s="291">
        <f t="shared" si="92"/>
        <v>0.4948915994830983</v>
      </c>
      <c r="U82" s="170">
        <f t="shared" si="70"/>
        <v>6.0613008062028202</v>
      </c>
      <c r="V82" s="170">
        <f t="shared" si="71"/>
        <v>17.938699193797181</v>
      </c>
      <c r="W82" s="176">
        <f t="shared" si="72"/>
        <v>0.25255420025845082</v>
      </c>
      <c r="X82" s="176">
        <f t="shared" si="73"/>
        <v>0.74744579974154923</v>
      </c>
      <c r="Y82" s="173">
        <f t="shared" si="74"/>
        <v>0.2986111111111111</v>
      </c>
      <c r="Z82" s="173">
        <f t="shared" si="50"/>
        <v>0.79305555555555562</v>
      </c>
      <c r="AA82" s="174">
        <f t="shared" si="75"/>
        <v>87.876356925804615</v>
      </c>
      <c r="AB82" s="174">
        <f t="shared" si="76"/>
        <v>44.779541078995194</v>
      </c>
      <c r="AC82" s="170">
        <f t="shared" si="77"/>
        <v>96.452289453613702</v>
      </c>
      <c r="AD82" s="170">
        <f t="shared" si="78"/>
        <v>6.4301526302409133</v>
      </c>
      <c r="AE82" s="176">
        <f t="shared" si="79"/>
        <v>0.23207697373996194</v>
      </c>
      <c r="AF82" s="176">
        <f t="shared" si="80"/>
        <v>0.76792302626003794</v>
      </c>
      <c r="AG82" s="173">
        <f t="shared" si="51"/>
        <v>0.27796387850059051</v>
      </c>
      <c r="AH82" s="173">
        <f t="shared" si="52"/>
        <v>0.81380993102066668</v>
      </c>
      <c r="AI82" s="170">
        <f t="shared" si="81"/>
        <v>104.98713602872492</v>
      </c>
      <c r="AJ82" s="170">
        <f t="shared" si="82"/>
        <v>6.9991424019149946</v>
      </c>
      <c r="AK82" s="176">
        <f t="shared" si="83"/>
        <v>0.20836906658687523</v>
      </c>
      <c r="AL82" s="176">
        <f t="shared" si="84"/>
        <v>0.79163093341312474</v>
      </c>
      <c r="AM82" s="173">
        <f t="shared" si="53"/>
        <v>0.25425597134750383</v>
      </c>
      <c r="AN82" s="173">
        <f t="shared" si="54"/>
        <v>0.83751783817375347</v>
      </c>
      <c r="AO82" s="170">
        <f t="shared" si="85"/>
        <v>113.70259029515312</v>
      </c>
      <c r="AP82" s="170">
        <f t="shared" si="86"/>
        <v>7.5801726863435412</v>
      </c>
      <c r="AQ82" s="176">
        <f t="shared" si="87"/>
        <v>0.18415947140235245</v>
      </c>
      <c r="AR82" s="176">
        <f t="shared" si="88"/>
        <v>0.81584052859764755</v>
      </c>
      <c r="AS82" s="173">
        <f t="shared" si="55"/>
        <v>0.23004637616298104</v>
      </c>
      <c r="AT82" s="173">
        <f t="shared" si="56"/>
        <v>0.86172743335827617</v>
      </c>
      <c r="AU82" s="177">
        <f t="shared" si="49"/>
        <v>2</v>
      </c>
      <c r="AV82" s="178" t="str">
        <f t="shared" si="89"/>
        <v>Lundi</v>
      </c>
      <c r="AW82" s="177" t="str">
        <f>IF($BD$9="OUI","U",IF(Paramètres!$E$10=Paramètres!$G$10,"-",IF(F82&lt;$BD$7,$BF$8,IF(AND(F82&gt;=$BD$7,F82&lt;$BD$8),$BF$7,IF(AND(F82&gt;=$BD$8,F82&lt;$BE$7),$BF$8,$BF$7)))))</f>
        <v>H</v>
      </c>
      <c r="AX82" s="179">
        <f>IF($BD$9="OUI",0,IF(AW82="H",Paramètres!$E$10,IF(AW82="E",Paramètres!$G$10,Paramètres!$E$10)))</f>
        <v>1</v>
      </c>
      <c r="AY82" s="168" t="str">
        <f t="shared" si="57"/>
        <v>+</v>
      </c>
      <c r="AZ82" s="298">
        <f t="shared" si="90"/>
        <v>2.2093391897038406E-3</v>
      </c>
      <c r="BB82" s="240" t="str">
        <f>IF($BD$9="OUI","U",IF(Paramètres!$D$10=Paramètres!$G$10,"",IF(F82&lt;$BD$7,$BF$8,IF(AND(F82&gt;=$BD$7,F82&lt;$BD$8),$BF$7,IF(AND(F82&gt;=$BD$8,F82&lt;$BE$7),$BF$8,$BF$7)))))</f>
        <v>H</v>
      </c>
    </row>
    <row r="83" spans="6:54" ht="14">
      <c r="F83" s="297">
        <f t="shared" si="91"/>
        <v>44271</v>
      </c>
      <c r="G83" s="169">
        <f t="shared" si="58"/>
        <v>75</v>
      </c>
      <c r="H83" s="170">
        <f t="shared" si="59"/>
        <v>70.920000000000016</v>
      </c>
      <c r="I83" s="170">
        <f t="shared" si="60"/>
        <v>1.8212079181559533</v>
      </c>
      <c r="J83" s="170">
        <f t="shared" si="61"/>
        <v>355.74120791815596</v>
      </c>
      <c r="K83" s="170">
        <f t="shared" si="62"/>
        <v>0.34971968937167347</v>
      </c>
      <c r="L83" s="171">
        <f t="shared" si="63"/>
        <v>8.6837104301105068</v>
      </c>
      <c r="M83" s="172" t="str">
        <f t="shared" si="64"/>
        <v>+</v>
      </c>
      <c r="N83" s="173">
        <f t="shared" si="65"/>
        <v>0.36182126792127112</v>
      </c>
      <c r="O83" s="174">
        <f t="shared" si="66"/>
        <v>-1.692834189582497</v>
      </c>
      <c r="P83" s="175">
        <f t="shared" si="48"/>
        <v>0.54569084829251502</v>
      </c>
      <c r="Q83" s="174">
        <f t="shared" si="67"/>
        <v>43.125026921528615</v>
      </c>
      <c r="R83" s="170">
        <f t="shared" si="68"/>
        <v>89.478298745840874</v>
      </c>
      <c r="S83" s="170">
        <f t="shared" si="69"/>
        <v>5.9652199163893913</v>
      </c>
      <c r="T83" s="291">
        <f t="shared" si="92"/>
        <v>0.49710165969911596</v>
      </c>
      <c r="U83" s="170">
        <f t="shared" si="70"/>
        <v>6.0347800836106087</v>
      </c>
      <c r="V83" s="170">
        <f t="shared" si="71"/>
        <v>17.96521991638939</v>
      </c>
      <c r="W83" s="176">
        <f t="shared" si="72"/>
        <v>0.25144917015044205</v>
      </c>
      <c r="X83" s="176">
        <f t="shared" si="73"/>
        <v>0.7485508298495579</v>
      </c>
      <c r="Y83" s="173">
        <f t="shared" si="74"/>
        <v>0.29722222222222222</v>
      </c>
      <c r="Z83" s="173">
        <f t="shared" si="50"/>
        <v>0.7944444444444444</v>
      </c>
      <c r="AA83" s="174">
        <f t="shared" si="75"/>
        <v>88.436873714139949</v>
      </c>
      <c r="AB83" s="174">
        <f t="shared" si="76"/>
        <v>44.792679038361314</v>
      </c>
      <c r="AC83" s="170">
        <f t="shared" si="77"/>
        <v>96.851078724421484</v>
      </c>
      <c r="AD83" s="170">
        <f t="shared" si="78"/>
        <v>6.4567385816280991</v>
      </c>
      <c r="AE83" s="176">
        <f t="shared" si="79"/>
        <v>0.23096922576549586</v>
      </c>
      <c r="AF83" s="176">
        <f t="shared" si="80"/>
        <v>0.76903077423450406</v>
      </c>
      <c r="AG83" s="173">
        <f t="shared" si="51"/>
        <v>0.27666007405801091</v>
      </c>
      <c r="AH83" s="173">
        <f t="shared" si="52"/>
        <v>0.81472162252701918</v>
      </c>
      <c r="AI83" s="170">
        <f t="shared" si="81"/>
        <v>105.39560800724607</v>
      </c>
      <c r="AJ83" s="170">
        <f t="shared" si="82"/>
        <v>7.0263738671497382</v>
      </c>
      <c r="AK83" s="176">
        <f t="shared" si="83"/>
        <v>0.20723442220209423</v>
      </c>
      <c r="AL83" s="176">
        <f t="shared" si="84"/>
        <v>0.79276557779790569</v>
      </c>
      <c r="AM83" s="173">
        <f t="shared" si="53"/>
        <v>0.25292527049460928</v>
      </c>
      <c r="AN83" s="173">
        <f t="shared" si="54"/>
        <v>0.8384564260904207</v>
      </c>
      <c r="AO83" s="170">
        <f t="shared" si="85"/>
        <v>114.13177189276486</v>
      </c>
      <c r="AP83" s="170">
        <f t="shared" si="86"/>
        <v>7.6087847928509911</v>
      </c>
      <c r="AQ83" s="176">
        <f t="shared" si="87"/>
        <v>0.18296730029787536</v>
      </c>
      <c r="AR83" s="176">
        <f t="shared" si="88"/>
        <v>0.81703269970212455</v>
      </c>
      <c r="AS83" s="173">
        <f t="shared" si="55"/>
        <v>0.22865814859039038</v>
      </c>
      <c r="AT83" s="173">
        <f t="shared" si="56"/>
        <v>0.86272354799463968</v>
      </c>
      <c r="AU83" s="177">
        <f t="shared" si="49"/>
        <v>3</v>
      </c>
      <c r="AV83" s="178" t="str">
        <f t="shared" si="89"/>
        <v>Mardi</v>
      </c>
      <c r="AW83" s="177" t="str">
        <f>IF($BD$9="OUI","U",IF(Paramètres!$E$10=Paramètres!$G$10,"-",IF(F83&lt;$BD$7,$BF$8,IF(AND(F83&gt;=$BD$7,F83&lt;$BD$8),$BF$7,IF(AND(F83&gt;=$BD$8,F83&lt;$BE$7),$BF$8,$BF$7)))))</f>
        <v>H</v>
      </c>
      <c r="AX83" s="179">
        <f>IF($BD$9="OUI",0,IF(AW83="H",Paramètres!$E$10,IF(AW83="E",Paramètres!$G$10,Paramètres!$E$10)))</f>
        <v>1</v>
      </c>
      <c r="AY83" s="168" t="str">
        <f t="shared" si="57"/>
        <v>+</v>
      </c>
      <c r="AZ83" s="298">
        <f t="shared" si="90"/>
        <v>2.2100602160176619E-3</v>
      </c>
      <c r="BB83" s="240" t="str">
        <f>IF($BD$9="OUI","U",IF(Paramètres!$D$10=Paramètres!$G$10,"",IF(F83&lt;$BD$7,$BF$8,IF(AND(F83&gt;=$BD$7,F83&lt;$BD$8),$BF$7,IF(AND(F83&gt;=$BD$8,F83&lt;$BE$7),$BF$8,$BF$7)))))</f>
        <v>H</v>
      </c>
    </row>
    <row r="84" spans="6:54" ht="14">
      <c r="F84" s="297">
        <f t="shared" si="91"/>
        <v>44272</v>
      </c>
      <c r="G84" s="169">
        <f t="shared" si="58"/>
        <v>76</v>
      </c>
      <c r="H84" s="170">
        <f t="shared" si="59"/>
        <v>71.905599999999993</v>
      </c>
      <c r="I84" s="170">
        <f t="shared" si="60"/>
        <v>1.8311541785964476</v>
      </c>
      <c r="J84" s="170">
        <f t="shared" si="61"/>
        <v>356.73675417859641</v>
      </c>
      <c r="K84" s="170">
        <f t="shared" si="62"/>
        <v>0.26832180598235811</v>
      </c>
      <c r="L84" s="171">
        <f t="shared" si="63"/>
        <v>8.3979039383152223</v>
      </c>
      <c r="M84" s="172" t="str">
        <f t="shared" si="64"/>
        <v>+</v>
      </c>
      <c r="N84" s="173">
        <f t="shared" si="65"/>
        <v>0.3499126640964676</v>
      </c>
      <c r="O84" s="174">
        <f t="shared" si="66"/>
        <v>-1.2975283975846701</v>
      </c>
      <c r="P84" s="175">
        <f t="shared" si="48"/>
        <v>0.54549237156210162</v>
      </c>
      <c r="Q84" s="174">
        <f t="shared" si="67"/>
        <v>43.520332713526443</v>
      </c>
      <c r="R84" s="170">
        <f t="shared" si="68"/>
        <v>89.876192668785478</v>
      </c>
      <c r="S84" s="170">
        <f t="shared" si="69"/>
        <v>5.9917461779190315</v>
      </c>
      <c r="T84" s="291">
        <f t="shared" si="92"/>
        <v>0.49931218149325263</v>
      </c>
      <c r="U84" s="170">
        <f t="shared" si="70"/>
        <v>6.0082538220809685</v>
      </c>
      <c r="V84" s="170">
        <f t="shared" si="71"/>
        <v>17.991746177919033</v>
      </c>
      <c r="W84" s="176">
        <f t="shared" si="72"/>
        <v>0.25034390925337369</v>
      </c>
      <c r="X84" s="176">
        <f t="shared" si="73"/>
        <v>0.74965609074662642</v>
      </c>
      <c r="Y84" s="173">
        <f t="shared" si="74"/>
        <v>0.29583333333333334</v>
      </c>
      <c r="Z84" s="173">
        <f t="shared" si="50"/>
        <v>0.79513888888888884</v>
      </c>
      <c r="AA84" s="174">
        <f t="shared" si="75"/>
        <v>88.997656907941646</v>
      </c>
      <c r="AB84" s="174">
        <f t="shared" si="76"/>
        <v>44.803070315155971</v>
      </c>
      <c r="AC84" s="170">
        <f t="shared" si="77"/>
        <v>97.250663493325547</v>
      </c>
      <c r="AD84" s="170">
        <f t="shared" si="78"/>
        <v>6.4833775662217032</v>
      </c>
      <c r="AE84" s="176">
        <f t="shared" si="79"/>
        <v>0.22985926807409571</v>
      </c>
      <c r="AF84" s="176">
        <f t="shared" si="80"/>
        <v>0.77014073192590438</v>
      </c>
      <c r="AG84" s="173">
        <f t="shared" si="51"/>
        <v>0.2753516396361973</v>
      </c>
      <c r="AH84" s="173">
        <f t="shared" si="52"/>
        <v>0.81563310348800611</v>
      </c>
      <c r="AI84" s="170">
        <f t="shared" si="81"/>
        <v>105.80577343381698</v>
      </c>
      <c r="AJ84" s="170">
        <f t="shared" si="82"/>
        <v>7.0537182289211318</v>
      </c>
      <c r="AK84" s="176">
        <f t="shared" si="83"/>
        <v>0.20609507379495284</v>
      </c>
      <c r="AL84" s="176">
        <f t="shared" si="84"/>
        <v>0.79390492620504716</v>
      </c>
      <c r="AM84" s="173">
        <f t="shared" si="53"/>
        <v>0.25158744535705446</v>
      </c>
      <c r="AN84" s="173">
        <f t="shared" si="54"/>
        <v>0.83939729776714878</v>
      </c>
      <c r="AO84" s="170">
        <f t="shared" si="85"/>
        <v>114.563769540699</v>
      </c>
      <c r="AP84" s="170">
        <f t="shared" si="86"/>
        <v>7.6375846360465998</v>
      </c>
      <c r="AQ84" s="176">
        <f t="shared" si="87"/>
        <v>0.18176730683139167</v>
      </c>
      <c r="AR84" s="176">
        <f t="shared" si="88"/>
        <v>0.81823269316860836</v>
      </c>
      <c r="AS84" s="173">
        <f t="shared" si="55"/>
        <v>0.22725967839349329</v>
      </c>
      <c r="AT84" s="173">
        <f t="shared" si="56"/>
        <v>0.86372506473071009</v>
      </c>
      <c r="AU84" s="177">
        <f t="shared" si="49"/>
        <v>4</v>
      </c>
      <c r="AV84" s="178" t="str">
        <f t="shared" si="89"/>
        <v>Mercredi</v>
      </c>
      <c r="AW84" s="177" t="str">
        <f>IF($BD$9="OUI","U",IF(Paramètres!$E$10=Paramètres!$G$10,"-",IF(F84&lt;$BD$7,$BF$8,IF(AND(F84&gt;=$BD$7,F84&lt;$BD$8),$BF$7,IF(AND(F84&gt;=$BD$8,F84&lt;$BE$7),$BF$8,$BF$7)))))</f>
        <v>H</v>
      </c>
      <c r="AX84" s="179">
        <f>IF($BD$9="OUI",0,IF(AW84="H",Paramètres!$E$10,IF(AW84="E",Paramètres!$G$10,Paramètres!$E$10)))</f>
        <v>1</v>
      </c>
      <c r="AY84" s="168" t="str">
        <f t="shared" si="57"/>
        <v>+</v>
      </c>
      <c r="AZ84" s="298">
        <f t="shared" si="90"/>
        <v>2.2105217941366662E-3</v>
      </c>
      <c r="BB84" s="240" t="str">
        <f>IF($BD$9="OUI","U",IF(Paramètres!$D$10=Paramètres!$G$10,"",IF(F84&lt;$BD$7,$BF$8,IF(AND(F84&gt;=$BD$7,F84&lt;$BD$8),$BF$7,IF(AND(F84&gt;=$BD$8,F84&lt;$BE$7),$BF$8,$BF$7)))))</f>
        <v>H</v>
      </c>
    </row>
    <row r="85" spans="6:54" ht="14">
      <c r="F85" s="297">
        <f t="shared" si="91"/>
        <v>44273</v>
      </c>
      <c r="G85" s="169">
        <f t="shared" si="58"/>
        <v>77</v>
      </c>
      <c r="H85" s="170">
        <f t="shared" si="59"/>
        <v>72.891200000000026</v>
      </c>
      <c r="I85" s="170">
        <f t="shared" si="60"/>
        <v>1.8405481181644017</v>
      </c>
      <c r="J85" s="170">
        <f t="shared" si="61"/>
        <v>357.73174811816443</v>
      </c>
      <c r="K85" s="170">
        <f t="shared" si="62"/>
        <v>0.1866886406634036</v>
      </c>
      <c r="L85" s="171">
        <f t="shared" si="63"/>
        <v>8.1089470353112212</v>
      </c>
      <c r="M85" s="172" t="str">
        <f t="shared" si="64"/>
        <v>+</v>
      </c>
      <c r="N85" s="173">
        <f t="shared" si="65"/>
        <v>0.33787279313796753</v>
      </c>
      <c r="O85" s="174">
        <f t="shared" si="66"/>
        <v>-0.90211219829752298</v>
      </c>
      <c r="P85" s="175">
        <f t="shared" si="48"/>
        <v>0.54529170704612662</v>
      </c>
      <c r="Q85" s="174">
        <f t="shared" si="67"/>
        <v>43.915748912813591</v>
      </c>
      <c r="R85" s="170">
        <f t="shared" si="68"/>
        <v>90.274123653278451</v>
      </c>
      <c r="S85" s="170">
        <f t="shared" si="69"/>
        <v>6.0182749102185635</v>
      </c>
      <c r="T85" s="291">
        <f t="shared" si="92"/>
        <v>0.50152290918488029</v>
      </c>
      <c r="U85" s="170">
        <f t="shared" si="70"/>
        <v>5.9817250897814365</v>
      </c>
      <c r="V85" s="170">
        <f t="shared" si="71"/>
        <v>18.018274910218565</v>
      </c>
      <c r="W85" s="176">
        <f t="shared" si="72"/>
        <v>0.24923854540755985</v>
      </c>
      <c r="X85" s="176">
        <f t="shared" si="73"/>
        <v>0.75076145459244026</v>
      </c>
      <c r="Y85" s="173">
        <f t="shared" si="74"/>
        <v>0.29444444444444445</v>
      </c>
      <c r="Z85" s="173">
        <f t="shared" si="50"/>
        <v>0.79583333333333339</v>
      </c>
      <c r="AA85" s="174">
        <f t="shared" si="75"/>
        <v>89.558588329900871</v>
      </c>
      <c r="AB85" s="174">
        <f t="shared" si="76"/>
        <v>44.810712826983178</v>
      </c>
      <c r="AC85" s="170">
        <f t="shared" si="77"/>
        <v>97.650999957649034</v>
      </c>
      <c r="AD85" s="170">
        <f t="shared" si="78"/>
        <v>6.5100666638432694</v>
      </c>
      <c r="AE85" s="176">
        <f t="shared" si="79"/>
        <v>0.22874722233986378</v>
      </c>
      <c r="AF85" s="176">
        <f t="shared" si="80"/>
        <v>0.77125277766013622</v>
      </c>
      <c r="AG85" s="173">
        <f t="shared" si="51"/>
        <v>0.27403892938599039</v>
      </c>
      <c r="AH85" s="173">
        <f t="shared" si="52"/>
        <v>0.81654448470626273</v>
      </c>
      <c r="AI85" s="170">
        <f t="shared" si="81"/>
        <v>106.21759669507044</v>
      </c>
      <c r="AJ85" s="170">
        <f t="shared" si="82"/>
        <v>7.081173113004696</v>
      </c>
      <c r="AK85" s="176">
        <f t="shared" si="83"/>
        <v>0.204951120291471</v>
      </c>
      <c r="AL85" s="176">
        <f t="shared" si="84"/>
        <v>0.795048879708529</v>
      </c>
      <c r="AM85" s="173">
        <f t="shared" si="53"/>
        <v>0.25024282733759762</v>
      </c>
      <c r="AN85" s="173">
        <f t="shared" si="54"/>
        <v>0.84034058675465551</v>
      </c>
      <c r="AO85" s="170">
        <f t="shared" si="85"/>
        <v>114.9985666041002</v>
      </c>
      <c r="AP85" s="170">
        <f t="shared" si="86"/>
        <v>7.6665711069400135</v>
      </c>
      <c r="AQ85" s="176">
        <f t="shared" si="87"/>
        <v>0.18055953721083276</v>
      </c>
      <c r="AR85" s="176">
        <f t="shared" si="88"/>
        <v>0.81944046278916716</v>
      </c>
      <c r="AS85" s="173">
        <f t="shared" si="55"/>
        <v>0.22585124425695938</v>
      </c>
      <c r="AT85" s="173">
        <f t="shared" si="56"/>
        <v>0.86473216983529377</v>
      </c>
      <c r="AU85" s="177">
        <f t="shared" si="49"/>
        <v>5</v>
      </c>
      <c r="AV85" s="178" t="str">
        <f t="shared" si="89"/>
        <v>Jeudi</v>
      </c>
      <c r="AW85" s="177" t="str">
        <f>IF($BD$9="OUI","U",IF(Paramètres!$E$10=Paramètres!$G$10,"-",IF(F85&lt;$BD$7,$BF$8,IF(AND(F85&gt;=$BD$7,F85&lt;$BD$8),$BF$7,IF(AND(F85&gt;=$BD$8,F85&lt;$BE$7),$BF$8,$BF$7)))))</f>
        <v>H</v>
      </c>
      <c r="AX85" s="179">
        <f>IF($BD$9="OUI",0,IF(AW85="H",Paramètres!$E$10,IF(AW85="E",Paramètres!$G$10,Paramètres!$E$10)))</f>
        <v>1</v>
      </c>
      <c r="AY85" s="168" t="str">
        <f t="shared" si="57"/>
        <v>+</v>
      </c>
      <c r="AZ85" s="298">
        <f t="shared" si="90"/>
        <v>2.2107276916276675E-3</v>
      </c>
      <c r="BB85" s="240" t="str">
        <f>IF($BD$9="OUI","U",IF(Paramètres!$D$10=Paramètres!$G$10,"",IF(F85&lt;$BD$7,$BF$8,IF(AND(F85&gt;=$BD$7,F85&lt;$BD$8),$BF$7,IF(AND(F85&gt;=$BD$8,F85&lt;$BE$7),$BF$8,$BF$7)))))</f>
        <v>H</v>
      </c>
    </row>
    <row r="86" spans="6:54" ht="14">
      <c r="F86" s="297">
        <f t="shared" si="91"/>
        <v>44274</v>
      </c>
      <c r="G86" s="169">
        <f t="shared" si="58"/>
        <v>78</v>
      </c>
      <c r="H86" s="170">
        <f t="shared" si="59"/>
        <v>73.876800000000003</v>
      </c>
      <c r="I86" s="170">
        <f t="shared" si="60"/>
        <v>1.8493874562153585</v>
      </c>
      <c r="J86" s="170">
        <f t="shared" si="61"/>
        <v>358.72618745621537</v>
      </c>
      <c r="K86" s="170">
        <f t="shared" si="62"/>
        <v>0.10490617467388746</v>
      </c>
      <c r="L86" s="171">
        <f t="shared" si="63"/>
        <v>7.8171745235569841</v>
      </c>
      <c r="M86" s="172" t="str">
        <f t="shared" si="64"/>
        <v>+</v>
      </c>
      <c r="N86" s="173">
        <f t="shared" si="65"/>
        <v>0.32571560514820769</v>
      </c>
      <c r="O86" s="174">
        <f t="shared" si="66"/>
        <v>-0.50668749206896935</v>
      </c>
      <c r="P86" s="175">
        <f t="shared" si="48"/>
        <v>0.54508908724629734</v>
      </c>
      <c r="Q86" s="174">
        <f t="shared" si="67"/>
        <v>44.311173619042144</v>
      </c>
      <c r="R86" s="170">
        <f t="shared" si="68"/>
        <v>90.672046237255088</v>
      </c>
      <c r="S86" s="170">
        <f t="shared" si="69"/>
        <v>6.0448030824836723</v>
      </c>
      <c r="T86" s="291">
        <f t="shared" si="92"/>
        <v>0.50373359020697273</v>
      </c>
      <c r="U86" s="170">
        <f t="shared" si="70"/>
        <v>5.9551969175163277</v>
      </c>
      <c r="V86" s="170">
        <f t="shared" si="71"/>
        <v>18.044803082483671</v>
      </c>
      <c r="W86" s="176">
        <f t="shared" si="72"/>
        <v>0.24813320489651366</v>
      </c>
      <c r="X86" s="176">
        <f t="shared" si="73"/>
        <v>0.75186679510348631</v>
      </c>
      <c r="Y86" s="173">
        <f t="shared" si="74"/>
        <v>0.29305555555555557</v>
      </c>
      <c r="Z86" s="173">
        <f t="shared" si="50"/>
        <v>0.79722222222222217</v>
      </c>
      <c r="AA86" s="174">
        <f t="shared" si="75"/>
        <v>90.119550468025182</v>
      </c>
      <c r="AB86" s="174">
        <f t="shared" si="76"/>
        <v>44.81560629210135</v>
      </c>
      <c r="AC86" s="170">
        <f t="shared" si="77"/>
        <v>98.052044634401952</v>
      </c>
      <c r="AD86" s="170">
        <f t="shared" si="78"/>
        <v>6.5368029756267969</v>
      </c>
      <c r="AE86" s="176">
        <f t="shared" si="79"/>
        <v>0.22763320934888345</v>
      </c>
      <c r="AF86" s="176">
        <f t="shared" si="80"/>
        <v>0.77236679065111657</v>
      </c>
      <c r="AG86" s="173">
        <f t="shared" si="51"/>
        <v>0.27272229659518071</v>
      </c>
      <c r="AH86" s="173">
        <f t="shared" si="52"/>
        <v>0.81745587789741403</v>
      </c>
      <c r="AI86" s="170">
        <f t="shared" si="81"/>
        <v>106.63104234375454</v>
      </c>
      <c r="AJ86" s="170">
        <f t="shared" si="82"/>
        <v>7.1087361562503029</v>
      </c>
      <c r="AK86" s="176">
        <f t="shared" si="83"/>
        <v>0.20380266015623738</v>
      </c>
      <c r="AL86" s="176">
        <f t="shared" si="84"/>
        <v>0.79619733984376262</v>
      </c>
      <c r="AM86" s="173">
        <f t="shared" si="53"/>
        <v>0.24889174740253464</v>
      </c>
      <c r="AN86" s="173">
        <f t="shared" si="54"/>
        <v>0.84128642709005996</v>
      </c>
      <c r="AO86" s="170">
        <f t="shared" si="85"/>
        <v>115.43614688177837</v>
      </c>
      <c r="AP86" s="170">
        <f t="shared" si="86"/>
        <v>7.6957431254518918</v>
      </c>
      <c r="AQ86" s="176">
        <f t="shared" si="87"/>
        <v>0.1793440364395045</v>
      </c>
      <c r="AR86" s="176">
        <f t="shared" si="88"/>
        <v>0.82065596356049542</v>
      </c>
      <c r="AS86" s="173">
        <f t="shared" si="55"/>
        <v>0.22443312368580179</v>
      </c>
      <c r="AT86" s="173">
        <f t="shared" si="56"/>
        <v>0.86574505080679287</v>
      </c>
      <c r="AU86" s="177">
        <f t="shared" si="49"/>
        <v>6</v>
      </c>
      <c r="AV86" s="178" t="str">
        <f t="shared" si="89"/>
        <v>Vendredi</v>
      </c>
      <c r="AW86" s="177" t="str">
        <f>IF($BD$9="OUI","U",IF(Paramètres!$E$10=Paramètres!$G$10,"-",IF(F86&lt;$BD$7,$BF$8,IF(AND(F86&gt;=$BD$7,F86&lt;$BD$8),$BF$7,IF(AND(F86&gt;=$BD$8,F86&lt;$BE$7),$BF$8,$BF$7)))))</f>
        <v>H</v>
      </c>
      <c r="AX86" s="179">
        <f>IF($BD$9="OUI",0,IF(AW86="H",Paramètres!$E$10,IF(AW86="E",Paramètres!$G$10,Paramètres!$E$10)))</f>
        <v>1</v>
      </c>
      <c r="AY86" s="168" t="str">
        <f t="shared" si="57"/>
        <v>+</v>
      </c>
      <c r="AZ86" s="298">
        <f t="shared" si="90"/>
        <v>2.2106810220924311E-3</v>
      </c>
      <c r="BB86" s="240" t="str">
        <f>IF($BD$9="OUI","U",IF(Paramètres!$D$10=Paramètres!$G$10,"",IF(F86&lt;$BD$7,$BF$8,IF(AND(F86&gt;=$BD$7,F86&lt;$BD$8),$BF$7,IF(AND(F86&gt;=$BD$8,F86&lt;$BE$7),$BF$8,$BF$7)))))</f>
        <v>H</v>
      </c>
    </row>
    <row r="87" spans="6:54" ht="14">
      <c r="F87" s="297">
        <f t="shared" si="91"/>
        <v>44275</v>
      </c>
      <c r="G87" s="169">
        <f t="shared" si="58"/>
        <v>79</v>
      </c>
      <c r="H87" s="170">
        <f t="shared" si="59"/>
        <v>74.86239999999998</v>
      </c>
      <c r="I87" s="170">
        <f t="shared" si="60"/>
        <v>1.8576700880263597</v>
      </c>
      <c r="J87" s="170">
        <f t="shared" si="61"/>
        <v>359.72007008802632</v>
      </c>
      <c r="K87" s="170">
        <f t="shared" si="62"/>
        <v>2.306018005301548E-2</v>
      </c>
      <c r="L87" s="171">
        <f t="shared" si="63"/>
        <v>7.5229210723175006</v>
      </c>
      <c r="M87" s="172" t="str">
        <f t="shared" si="64"/>
        <v>+</v>
      </c>
      <c r="N87" s="173">
        <f t="shared" si="65"/>
        <v>0.31345504467989588</v>
      </c>
      <c r="O87" s="174">
        <f t="shared" si="66"/>
        <v>-0.11135574607470278</v>
      </c>
      <c r="P87" s="175">
        <f t="shared" si="48"/>
        <v>0.54488474457182545</v>
      </c>
      <c r="Q87" s="174">
        <f t="shared" si="67"/>
        <v>44.706505365036413</v>
      </c>
      <c r="R87" s="170">
        <f t="shared" si="68"/>
        <v>91.069915402000504</v>
      </c>
      <c r="S87" s="170">
        <f t="shared" si="69"/>
        <v>6.0713276934667002</v>
      </c>
      <c r="T87" s="291">
        <f t="shared" si="92"/>
        <v>0.50594397445555839</v>
      </c>
      <c r="U87" s="170">
        <f t="shared" si="70"/>
        <v>5.9286723065332998</v>
      </c>
      <c r="V87" s="170">
        <f t="shared" si="71"/>
        <v>18.071327693466699</v>
      </c>
      <c r="W87" s="176">
        <f t="shared" si="72"/>
        <v>0.24702801277222083</v>
      </c>
      <c r="X87" s="176">
        <f t="shared" si="73"/>
        <v>0.75297198722777914</v>
      </c>
      <c r="Y87" s="173">
        <f t="shared" si="74"/>
        <v>0.29166666666666669</v>
      </c>
      <c r="Z87" s="173">
        <f t="shared" si="50"/>
        <v>0.79791666666666661</v>
      </c>
      <c r="AA87" s="174">
        <f t="shared" si="75"/>
        <v>90.680426412903287</v>
      </c>
      <c r="AB87" s="174">
        <f t="shared" si="76"/>
        <v>44.817752209342949</v>
      </c>
      <c r="AC87" s="170">
        <f t="shared" si="77"/>
        <v>98.453754246597768</v>
      </c>
      <c r="AD87" s="170">
        <f t="shared" si="78"/>
        <v>6.5635836164398516</v>
      </c>
      <c r="AE87" s="176">
        <f t="shared" si="79"/>
        <v>0.22651734931500619</v>
      </c>
      <c r="AF87" s="176">
        <f t="shared" si="80"/>
        <v>0.77348265068499378</v>
      </c>
      <c r="AG87" s="173">
        <f t="shared" si="51"/>
        <v>0.27140209388683162</v>
      </c>
      <c r="AH87" s="173">
        <f t="shared" si="52"/>
        <v>0.81836739525681923</v>
      </c>
      <c r="AI87" s="170">
        <f t="shared" si="81"/>
        <v>107.04607498818135</v>
      </c>
      <c r="AJ87" s="170">
        <f t="shared" si="82"/>
        <v>7.1364049992120897</v>
      </c>
      <c r="AK87" s="176">
        <f t="shared" si="83"/>
        <v>0.20264979169949626</v>
      </c>
      <c r="AL87" s="176">
        <f t="shared" si="84"/>
        <v>0.79735020830050374</v>
      </c>
      <c r="AM87" s="173">
        <f t="shared" si="53"/>
        <v>0.24753453627132169</v>
      </c>
      <c r="AN87" s="173">
        <f t="shared" si="54"/>
        <v>0.8422349528723293</v>
      </c>
      <c r="AO87" s="170">
        <f t="shared" si="85"/>
        <v>115.87649451327512</v>
      </c>
      <c r="AP87" s="170">
        <f t="shared" si="86"/>
        <v>7.7250996342183411</v>
      </c>
      <c r="AQ87" s="176">
        <f t="shared" si="87"/>
        <v>0.1781208485742358</v>
      </c>
      <c r="AR87" s="176">
        <f t="shared" si="88"/>
        <v>0.82187915142576429</v>
      </c>
      <c r="AS87" s="173">
        <f t="shared" si="55"/>
        <v>0.22300559314606119</v>
      </c>
      <c r="AT87" s="173">
        <f t="shared" si="56"/>
        <v>0.86676389599758974</v>
      </c>
      <c r="AU87" s="177">
        <f t="shared" si="49"/>
        <v>7</v>
      </c>
      <c r="AV87" s="178" t="str">
        <f t="shared" si="89"/>
        <v>Samedi</v>
      </c>
      <c r="AW87" s="177" t="str">
        <f>IF($BD$9="OUI","U",IF(Paramètres!$E$10=Paramètres!$G$10,"-",IF(F87&lt;$BD$7,$BF$8,IF(AND(F87&gt;=$BD$7,F87&lt;$BD$8),$BF$7,IF(AND(F87&gt;=$BD$8,F87&lt;$BE$7),$BF$8,$BF$7)))))</f>
        <v>H</v>
      </c>
      <c r="AX87" s="179">
        <f>IF($BD$9="OUI",0,IF(AW87="H",Paramètres!$E$10,IF(AW87="E",Paramètres!$G$10,Paramètres!$E$10)))</f>
        <v>1</v>
      </c>
      <c r="AY87" s="168" t="str">
        <f t="shared" si="57"/>
        <v>+</v>
      </c>
      <c r="AZ87" s="298">
        <f t="shared" si="90"/>
        <v>2.2103842485856617E-3</v>
      </c>
      <c r="BB87" s="240" t="str">
        <f>IF($BD$9="OUI","U",IF(Paramètres!$D$10=Paramètres!$G$10,"",IF(F87&lt;$BD$7,$BF$8,IF(AND(F87&gt;=$BD$7,F87&lt;$BD$8),$BF$7,IF(AND(F87&gt;=$BD$8,F87&lt;$BE$7),$BF$8,$BF$7)))))</f>
        <v>H</v>
      </c>
    </row>
    <row r="88" spans="6:54" ht="14">
      <c r="F88" s="297">
        <f t="shared" si="91"/>
        <v>44276</v>
      </c>
      <c r="G88" s="169">
        <f t="shared" si="58"/>
        <v>80</v>
      </c>
      <c r="H88" s="170">
        <f t="shared" si="59"/>
        <v>75.848000000000013</v>
      </c>
      <c r="I88" s="170">
        <f t="shared" si="60"/>
        <v>1.8653940848141453</v>
      </c>
      <c r="J88" s="170">
        <f t="shared" si="61"/>
        <v>0.71339408481418332</v>
      </c>
      <c r="K88" s="170">
        <f t="shared" si="62"/>
        <v>-5.8763821589663159E-2</v>
      </c>
      <c r="L88" s="171">
        <f t="shared" si="63"/>
        <v>7.2265210528979287</v>
      </c>
      <c r="M88" s="172" t="str">
        <f t="shared" si="64"/>
        <v>+</v>
      </c>
      <c r="N88" s="173">
        <f t="shared" si="65"/>
        <v>0.30110504387074705</v>
      </c>
      <c r="O88" s="174">
        <f t="shared" si="66"/>
        <v>0.28378199468222404</v>
      </c>
      <c r="P88" s="175">
        <f t="shared" si="48"/>
        <v>0.54467891122500633</v>
      </c>
      <c r="Q88" s="174">
        <f t="shared" si="67"/>
        <v>45.101643105793336</v>
      </c>
      <c r="R88" s="170">
        <f t="shared" si="68"/>
        <v>91.467686455679498</v>
      </c>
      <c r="S88" s="170">
        <f t="shared" si="69"/>
        <v>6.097845763711967</v>
      </c>
      <c r="T88" s="291">
        <f t="shared" si="92"/>
        <v>0.50815381364266388</v>
      </c>
      <c r="U88" s="170">
        <f t="shared" si="70"/>
        <v>5.902154236288033</v>
      </c>
      <c r="V88" s="170">
        <f t="shared" si="71"/>
        <v>18.097845763711966</v>
      </c>
      <c r="W88" s="176">
        <f t="shared" si="72"/>
        <v>0.24592309317866803</v>
      </c>
      <c r="X88" s="176">
        <f t="shared" si="73"/>
        <v>0.75407690682133188</v>
      </c>
      <c r="Y88" s="173">
        <f t="shared" si="74"/>
        <v>0.2902777777777778</v>
      </c>
      <c r="Z88" s="173">
        <f t="shared" si="50"/>
        <v>0.79861111111111116</v>
      </c>
      <c r="AA88" s="174">
        <f t="shared" si="75"/>
        <v>91.241099794900791</v>
      </c>
      <c r="AB88" s="174">
        <f t="shared" si="76"/>
        <v>44.817153840880117</v>
      </c>
      <c r="AC88" s="170">
        <f t="shared" si="77"/>
        <v>98.856085609033642</v>
      </c>
      <c r="AD88" s="170">
        <f t="shared" si="78"/>
        <v>6.5904057072689097</v>
      </c>
      <c r="AE88" s="176">
        <f t="shared" si="79"/>
        <v>0.22539976219712876</v>
      </c>
      <c r="AF88" s="176">
        <f t="shared" si="80"/>
        <v>0.77460023780287124</v>
      </c>
      <c r="AG88" s="173">
        <f t="shared" si="51"/>
        <v>0.27007867342213504</v>
      </c>
      <c r="AH88" s="173">
        <f t="shared" si="52"/>
        <v>0.81927914902787757</v>
      </c>
      <c r="AI88" s="170">
        <f t="shared" si="81"/>
        <v>107.46265917982963</v>
      </c>
      <c r="AJ88" s="170">
        <f t="shared" si="82"/>
        <v>7.1641772786553082</v>
      </c>
      <c r="AK88" s="176">
        <f t="shared" si="83"/>
        <v>0.20149261338936217</v>
      </c>
      <c r="AL88" s="176">
        <f t="shared" si="84"/>
        <v>0.79850738661063791</v>
      </c>
      <c r="AM88" s="173">
        <f t="shared" si="53"/>
        <v>0.24617152461436842</v>
      </c>
      <c r="AN88" s="173">
        <f t="shared" si="54"/>
        <v>0.84318629783564425</v>
      </c>
      <c r="AO88" s="170">
        <f t="shared" si="85"/>
        <v>116.31959388347352</v>
      </c>
      <c r="AP88" s="170">
        <f t="shared" si="86"/>
        <v>7.7546395922315678</v>
      </c>
      <c r="AQ88" s="176">
        <f t="shared" si="87"/>
        <v>0.17689001699035134</v>
      </c>
      <c r="AR88" s="176">
        <f t="shared" si="88"/>
        <v>0.82310998300964877</v>
      </c>
      <c r="AS88" s="173">
        <f t="shared" si="55"/>
        <v>0.22156892821535759</v>
      </c>
      <c r="AT88" s="173">
        <f t="shared" si="56"/>
        <v>0.86778889423465511</v>
      </c>
      <c r="AU88" s="177">
        <f t="shared" si="49"/>
        <v>1</v>
      </c>
      <c r="AV88" s="178" t="str">
        <f t="shared" si="89"/>
        <v>Dimanche</v>
      </c>
      <c r="AW88" s="177" t="str">
        <f>IF($BD$9="OUI","U",IF(Paramètres!$E$10=Paramètres!$G$10,"-",IF(F88&lt;$BD$7,$BF$8,IF(AND(F88&gt;=$BD$7,F88&lt;$BD$8),$BF$7,IF(AND(F88&gt;=$BD$8,F88&lt;$BE$7),$BF$8,$BF$7)))))</f>
        <v>H</v>
      </c>
      <c r="AX88" s="179">
        <f>IF($BD$9="OUI",0,IF(AW88="H",Paramètres!$E$10,IF(AW88="E",Paramètres!$G$10,Paramètres!$E$10)))</f>
        <v>1</v>
      </c>
      <c r="AY88" s="168" t="str">
        <f t="shared" si="57"/>
        <v>+</v>
      </c>
      <c r="AZ88" s="298">
        <f t="shared" si="90"/>
        <v>2.209839187105489E-3</v>
      </c>
      <c r="BB88" s="240" t="str">
        <f>IF($BD$9="OUI","U",IF(Paramètres!$D$10=Paramètres!$G$10,"",IF(F88&lt;$BD$7,$BF$8,IF(AND(F88&gt;=$BD$7,F88&lt;$BD$8),$BF$7,IF(AND(F88&gt;=$BD$8,F88&lt;$BE$7),$BF$8,$BF$7)))))</f>
        <v>H</v>
      </c>
    </row>
    <row r="89" spans="6:54" ht="14">
      <c r="F89" s="297">
        <f t="shared" si="91"/>
        <v>44277</v>
      </c>
      <c r="G89" s="169">
        <f t="shared" si="58"/>
        <v>81</v>
      </c>
      <c r="H89" s="170">
        <f t="shared" si="59"/>
        <v>76.83359999999999</v>
      </c>
      <c r="I89" s="170">
        <f t="shared" si="60"/>
        <v>1.8725576936880273</v>
      </c>
      <c r="J89" s="170">
        <f t="shared" si="61"/>
        <v>1.7061576936879987</v>
      </c>
      <c r="K89" s="170">
        <f t="shared" si="62"/>
        <v>-0.14048059938542176</v>
      </c>
      <c r="L89" s="171">
        <f t="shared" si="63"/>
        <v>6.9283083772104224</v>
      </c>
      <c r="M89" s="172" t="str">
        <f t="shared" si="64"/>
        <v>+</v>
      </c>
      <c r="N89" s="173">
        <f t="shared" si="65"/>
        <v>0.28867951571710093</v>
      </c>
      <c r="O89" s="174">
        <f t="shared" si="66"/>
        <v>0.67862509609058597</v>
      </c>
      <c r="P89" s="175">
        <f t="shared" si="48"/>
        <v>0.54447181908911224</v>
      </c>
      <c r="Q89" s="174">
        <f t="shared" si="67"/>
        <v>45.496486207201698</v>
      </c>
      <c r="R89" s="170">
        <f t="shared" si="68"/>
        <v>91.8653149175056</v>
      </c>
      <c r="S89" s="170">
        <f t="shared" si="69"/>
        <v>6.1243543278337063</v>
      </c>
      <c r="T89" s="291">
        <f t="shared" si="92"/>
        <v>0.51036286065280889</v>
      </c>
      <c r="U89" s="170">
        <f t="shared" si="70"/>
        <v>5.8756456721662937</v>
      </c>
      <c r="V89" s="170">
        <f t="shared" si="71"/>
        <v>18.124354327833707</v>
      </c>
      <c r="W89" s="176">
        <f t="shared" si="72"/>
        <v>0.24481856967359558</v>
      </c>
      <c r="X89" s="176">
        <f t="shared" si="73"/>
        <v>0.7551814303264045</v>
      </c>
      <c r="Y89" s="173">
        <f t="shared" si="74"/>
        <v>0.28958333333333336</v>
      </c>
      <c r="Z89" s="173">
        <f t="shared" si="50"/>
        <v>0.79999999999999993</v>
      </c>
      <c r="AA89" s="174">
        <f t="shared" si="75"/>
        <v>91.801454721345749</v>
      </c>
      <c r="AB89" s="174">
        <f t="shared" si="76"/>
        <v>44.813816197829787</v>
      </c>
      <c r="AC89" s="170">
        <f t="shared" si="77"/>
        <v>99.258995513536803</v>
      </c>
      <c r="AD89" s="170">
        <f t="shared" si="78"/>
        <v>6.6172663675691199</v>
      </c>
      <c r="AE89" s="176">
        <f t="shared" si="79"/>
        <v>0.22428056801795335</v>
      </c>
      <c r="AF89" s="176">
        <f t="shared" si="80"/>
        <v>0.77571943198204663</v>
      </c>
      <c r="AG89" s="173">
        <f t="shared" si="51"/>
        <v>0.2687523871070655</v>
      </c>
      <c r="AH89" s="173">
        <f t="shared" si="52"/>
        <v>0.82019125107115887</v>
      </c>
      <c r="AI89" s="170">
        <f t="shared" si="81"/>
        <v>107.88075929905148</v>
      </c>
      <c r="AJ89" s="170">
        <f t="shared" si="82"/>
        <v>7.1920506199367651</v>
      </c>
      <c r="AK89" s="176">
        <f t="shared" si="83"/>
        <v>0.20033122416930146</v>
      </c>
      <c r="AL89" s="176">
        <f t="shared" si="84"/>
        <v>0.79966877583069851</v>
      </c>
      <c r="AM89" s="173">
        <f t="shared" si="53"/>
        <v>0.24480304325841362</v>
      </c>
      <c r="AN89" s="173">
        <f t="shared" si="54"/>
        <v>0.84414059491981075</v>
      </c>
      <c r="AO89" s="170">
        <f t="shared" si="85"/>
        <v>116.76542952464224</v>
      </c>
      <c r="AP89" s="170">
        <f t="shared" si="86"/>
        <v>7.7843619683094829</v>
      </c>
      <c r="AQ89" s="176">
        <f t="shared" si="87"/>
        <v>0.17565158465377154</v>
      </c>
      <c r="AR89" s="176">
        <f t="shared" si="88"/>
        <v>0.82434841534622849</v>
      </c>
      <c r="AS89" s="173">
        <f t="shared" si="55"/>
        <v>0.22012340374288372</v>
      </c>
      <c r="AT89" s="173">
        <f t="shared" si="56"/>
        <v>0.86882023443534073</v>
      </c>
      <c r="AU89" s="177">
        <f t="shared" si="49"/>
        <v>2</v>
      </c>
      <c r="AV89" s="178" t="str">
        <f t="shared" si="89"/>
        <v>Lundi</v>
      </c>
      <c r="AW89" s="177" t="str">
        <f>IF($BD$9="OUI","U",IF(Paramètres!$E$10=Paramètres!$G$10,"-",IF(F89&lt;$BD$7,$BF$8,IF(AND(F89&gt;=$BD$7,F89&lt;$BD$8),$BF$7,IF(AND(F89&gt;=$BD$8,F89&lt;$BE$7),$BF$8,$BF$7)))))</f>
        <v>H</v>
      </c>
      <c r="AX89" s="179">
        <f>IF($BD$9="OUI",0,IF(AW89="H",Paramètres!$E$10,IF(AW89="E",Paramètres!$G$10,Paramètres!$E$10)))</f>
        <v>1</v>
      </c>
      <c r="AY89" s="168" t="str">
        <f t="shared" si="57"/>
        <v>+</v>
      </c>
      <c r="AZ89" s="298">
        <f t="shared" si="90"/>
        <v>2.2090470101450155E-3</v>
      </c>
      <c r="BB89" s="240" t="str">
        <f>IF($BD$9="OUI","U",IF(Paramètres!$D$10=Paramètres!$G$10,"",IF(F89&lt;$BD$7,$BF$8,IF(AND(F89&gt;=$BD$7,F89&lt;$BD$8),$BF$7,IF(AND(F89&gt;=$BD$8,F89&lt;$BE$7),$BF$8,$BF$7)))))</f>
        <v>H</v>
      </c>
    </row>
    <row r="90" spans="6:54" ht="14">
      <c r="F90" s="297">
        <f t="shared" si="91"/>
        <v>44278</v>
      </c>
      <c r="G90" s="169">
        <f t="shared" si="58"/>
        <v>82</v>
      </c>
      <c r="H90" s="170">
        <f t="shared" si="59"/>
        <v>77.819200000000023</v>
      </c>
      <c r="I90" s="170">
        <f t="shared" si="60"/>
        <v>1.8791593375381841</v>
      </c>
      <c r="J90" s="170">
        <f t="shared" si="61"/>
        <v>2.6983593375381929</v>
      </c>
      <c r="K90" s="170">
        <f t="shared" si="62"/>
        <v>-0.22200525288100889</v>
      </c>
      <c r="L90" s="171">
        <f t="shared" si="63"/>
        <v>6.6286163386287011</v>
      </c>
      <c r="M90" s="172" t="str">
        <f t="shared" si="64"/>
        <v>+</v>
      </c>
      <c r="N90" s="173">
        <f t="shared" si="65"/>
        <v>0.27619234744286253</v>
      </c>
      <c r="O90" s="174">
        <f t="shared" si="66"/>
        <v>1.0730733234411789</v>
      </c>
      <c r="P90" s="175">
        <f t="shared" si="48"/>
        <v>0.54426369961787491</v>
      </c>
      <c r="Q90" s="174">
        <f t="shared" si="67"/>
        <v>45.890934434552292</v>
      </c>
      <c r="R90" s="170">
        <f t="shared" si="68"/>
        <v>92.262756402556278</v>
      </c>
      <c r="S90" s="170">
        <f t="shared" si="69"/>
        <v>6.1508504268370849</v>
      </c>
      <c r="T90" s="291">
        <f t="shared" si="92"/>
        <v>0.51257086890309045</v>
      </c>
      <c r="U90" s="170">
        <f t="shared" si="70"/>
        <v>5.8491495731629151</v>
      </c>
      <c r="V90" s="170">
        <f t="shared" si="71"/>
        <v>18.150850426837085</v>
      </c>
      <c r="W90" s="176">
        <f t="shared" si="72"/>
        <v>0.2437145655484548</v>
      </c>
      <c r="X90" s="176">
        <f t="shared" si="73"/>
        <v>0.75628543445154517</v>
      </c>
      <c r="Y90" s="173">
        <f t="shared" si="74"/>
        <v>0.28819444444444448</v>
      </c>
      <c r="Z90" s="173">
        <f t="shared" si="50"/>
        <v>0.80069444444444438</v>
      </c>
      <c r="AA90" s="174">
        <f t="shared" si="75"/>
        <v>92.361375713761532</v>
      </c>
      <c r="AB90" s="174">
        <f t="shared" si="76"/>
        <v>44.807746028683248</v>
      </c>
      <c r="AC90" s="170">
        <f t="shared" si="77"/>
        <v>99.662440613674534</v>
      </c>
      <c r="AD90" s="170">
        <f t="shared" si="78"/>
        <v>6.6441627075783023</v>
      </c>
      <c r="AE90" s="176">
        <f t="shared" si="79"/>
        <v>0.2231598871842374</v>
      </c>
      <c r="AF90" s="176">
        <f t="shared" si="80"/>
        <v>0.7768401128157626</v>
      </c>
      <c r="AG90" s="173">
        <f t="shared" si="51"/>
        <v>0.26742358680211226</v>
      </c>
      <c r="AH90" s="173">
        <f t="shared" si="52"/>
        <v>0.8211038124336375</v>
      </c>
      <c r="AI90" s="170">
        <f t="shared" si="81"/>
        <v>108.30033943882785</v>
      </c>
      <c r="AJ90" s="170">
        <f t="shared" si="82"/>
        <v>7.2200226292551895</v>
      </c>
      <c r="AK90" s="176">
        <f t="shared" si="83"/>
        <v>0.19916572378103378</v>
      </c>
      <c r="AL90" s="176">
        <f t="shared" si="84"/>
        <v>0.8008342762189663</v>
      </c>
      <c r="AM90" s="173">
        <f t="shared" si="53"/>
        <v>0.24342942339890863</v>
      </c>
      <c r="AN90" s="173">
        <f t="shared" si="54"/>
        <v>0.8450979758368411</v>
      </c>
      <c r="AO90" s="170">
        <f t="shared" si="85"/>
        <v>117.21398601579259</v>
      </c>
      <c r="AP90" s="170">
        <f t="shared" si="86"/>
        <v>7.8142657343861721</v>
      </c>
      <c r="AQ90" s="176">
        <f t="shared" si="87"/>
        <v>0.17440559440057615</v>
      </c>
      <c r="AR90" s="176">
        <f t="shared" si="88"/>
        <v>0.82559440559942388</v>
      </c>
      <c r="AS90" s="173">
        <f t="shared" si="55"/>
        <v>0.21866929401845103</v>
      </c>
      <c r="AT90" s="173">
        <f t="shared" si="56"/>
        <v>0.86985810521729867</v>
      </c>
      <c r="AU90" s="177">
        <f t="shared" si="49"/>
        <v>3</v>
      </c>
      <c r="AV90" s="178" t="str">
        <f t="shared" si="89"/>
        <v>Mardi</v>
      </c>
      <c r="AW90" s="177" t="str">
        <f>IF($BD$9="OUI","U",IF(Paramètres!$E$10=Paramètres!$G$10,"-",IF(F90&lt;$BD$7,$BF$8,IF(AND(F90&gt;=$BD$7,F90&lt;$BD$8),$BF$7,IF(AND(F90&gt;=$BD$8,F90&lt;$BE$7),$BF$8,$BF$7)))))</f>
        <v>H</v>
      </c>
      <c r="AX90" s="179">
        <f>IF($BD$9="OUI",0,IF(AW90="H",Paramètres!$E$10,IF(AW90="E",Paramètres!$G$10,Paramètres!$E$10)))</f>
        <v>1</v>
      </c>
      <c r="AY90" s="168" t="str">
        <f t="shared" si="57"/>
        <v>+</v>
      </c>
      <c r="AZ90" s="298">
        <f t="shared" si="90"/>
        <v>2.2080082502815568E-3</v>
      </c>
      <c r="BB90" s="240" t="str">
        <f>IF($BD$9="OUI","U",IF(Paramètres!$D$10=Paramètres!$G$10,"",IF(F90&lt;$BD$7,$BF$8,IF(AND(F90&gt;=$BD$7,F90&lt;$BD$8),$BF$7,IF(AND(F90&gt;=$BD$8,F90&lt;$BE$7),$BF$8,$BF$7)))))</f>
        <v>H</v>
      </c>
    </row>
    <row r="91" spans="6:54" ht="14">
      <c r="F91" s="297">
        <f t="shared" si="91"/>
        <v>44279</v>
      </c>
      <c r="G91" s="169">
        <f t="shared" si="58"/>
        <v>83</v>
      </c>
      <c r="H91" s="170">
        <f t="shared" si="59"/>
        <v>78.8048</v>
      </c>
      <c r="I91" s="170">
        <f t="shared" si="60"/>
        <v>1.8851976148601453</v>
      </c>
      <c r="J91" s="170">
        <f t="shared" si="61"/>
        <v>3.6899976148601468</v>
      </c>
      <c r="K91" s="170">
        <f t="shared" si="62"/>
        <v>-0.30325325133557302</v>
      </c>
      <c r="L91" s="171">
        <f t="shared" si="63"/>
        <v>6.327777454098289</v>
      </c>
      <c r="M91" s="172" t="str">
        <f t="shared" si="64"/>
        <v>+</v>
      </c>
      <c r="N91" s="173">
        <f t="shared" si="65"/>
        <v>0.26365739392076204</v>
      </c>
      <c r="O91" s="174">
        <f t="shared" si="66"/>
        <v>1.4670268297972278</v>
      </c>
      <c r="P91" s="175">
        <f t="shared" si="48"/>
        <v>0.54405478372583993</v>
      </c>
      <c r="Q91" s="174">
        <f t="shared" si="67"/>
        <v>46.284887940908341</v>
      </c>
      <c r="R91" s="170">
        <f t="shared" si="68"/>
        <v>92.659966507239147</v>
      </c>
      <c r="S91" s="170">
        <f t="shared" si="69"/>
        <v>6.1773311004826095</v>
      </c>
      <c r="T91" s="291">
        <f t="shared" si="92"/>
        <v>0.51477759170688409</v>
      </c>
      <c r="U91" s="170">
        <f t="shared" si="70"/>
        <v>5.8226688995173905</v>
      </c>
      <c r="V91" s="170">
        <f t="shared" si="71"/>
        <v>18.177331100482611</v>
      </c>
      <c r="W91" s="176">
        <f t="shared" si="72"/>
        <v>0.24261120414655793</v>
      </c>
      <c r="X91" s="176">
        <f t="shared" si="73"/>
        <v>0.7573887958534421</v>
      </c>
      <c r="Y91" s="173">
        <f t="shared" si="74"/>
        <v>0.28680555555555554</v>
      </c>
      <c r="Z91" s="173">
        <f t="shared" si="50"/>
        <v>0.80138888888888893</v>
      </c>
      <c r="AA91" s="174">
        <f t="shared" si="75"/>
        <v>92.920747645200507</v>
      </c>
      <c r="AB91" s="174">
        <f t="shared" si="76"/>
        <v>44.798951810536941</v>
      </c>
      <c r="AC91" s="170">
        <f t="shared" si="77"/>
        <v>100.06637730892271</v>
      </c>
      <c r="AD91" s="170">
        <f t="shared" si="78"/>
        <v>6.6710918205948477</v>
      </c>
      <c r="AE91" s="176">
        <f t="shared" si="79"/>
        <v>0.22203784080854802</v>
      </c>
      <c r="AF91" s="176">
        <f t="shared" si="80"/>
        <v>0.77796215919145195</v>
      </c>
      <c r="AG91" s="173">
        <f t="shared" si="51"/>
        <v>0.26609262453438787</v>
      </c>
      <c r="AH91" s="173">
        <f t="shared" si="52"/>
        <v>0.82201694291729188</v>
      </c>
      <c r="AI91" s="170">
        <f t="shared" si="81"/>
        <v>108.72136328651041</v>
      </c>
      <c r="AJ91" s="170">
        <f t="shared" si="82"/>
        <v>7.2480908857673603</v>
      </c>
      <c r="AK91" s="176">
        <f t="shared" si="83"/>
        <v>0.19799621309302665</v>
      </c>
      <c r="AL91" s="176">
        <f t="shared" si="84"/>
        <v>0.80200378690697338</v>
      </c>
      <c r="AM91" s="173">
        <f t="shared" si="53"/>
        <v>0.24205099681886652</v>
      </c>
      <c r="AN91" s="173">
        <f t="shared" si="54"/>
        <v>0.84605857063281331</v>
      </c>
      <c r="AO91" s="170">
        <f t="shared" si="85"/>
        <v>117.66524787921419</v>
      </c>
      <c r="AP91" s="170">
        <f t="shared" si="86"/>
        <v>7.8443498586142795</v>
      </c>
      <c r="AQ91" s="176">
        <f t="shared" si="87"/>
        <v>0.17315208922440503</v>
      </c>
      <c r="AR91" s="176">
        <f t="shared" si="88"/>
        <v>0.82684791077559494</v>
      </c>
      <c r="AS91" s="173">
        <f t="shared" si="55"/>
        <v>0.21720687295024488</v>
      </c>
      <c r="AT91" s="173">
        <f t="shared" si="56"/>
        <v>0.87090269450143498</v>
      </c>
      <c r="AU91" s="177">
        <f t="shared" si="49"/>
        <v>4</v>
      </c>
      <c r="AV91" s="178" t="str">
        <f t="shared" si="89"/>
        <v>Mercredi</v>
      </c>
      <c r="AW91" s="177" t="str">
        <f>IF($BD$9="OUI","U",IF(Paramètres!$E$10=Paramètres!$G$10,"-",IF(F91&lt;$BD$7,$BF$8,IF(AND(F91&gt;=$BD$7,F91&lt;$BD$8),$BF$7,IF(AND(F91&gt;=$BD$8,F91&lt;$BE$7),$BF$8,$BF$7)))))</f>
        <v>H</v>
      </c>
      <c r="AX91" s="179">
        <f>IF($BD$9="OUI",0,IF(AW91="H",Paramètres!$E$10,IF(AW91="E",Paramètres!$G$10,Paramètres!$E$10)))</f>
        <v>1</v>
      </c>
      <c r="AY91" s="168" t="str">
        <f t="shared" si="57"/>
        <v>+</v>
      </c>
      <c r="AZ91" s="298">
        <f t="shared" si="90"/>
        <v>2.2067228037936371E-3</v>
      </c>
      <c r="BB91" s="240" t="str">
        <f>IF($BD$9="OUI","U",IF(Paramètres!$D$10=Paramètres!$G$10,"",IF(F91&lt;$BD$7,$BF$8,IF(AND(F91&gt;=$BD$7,F91&lt;$BD$8),$BF$7,IF(AND(F91&gt;=$BD$8,F91&lt;$BE$7),$BF$8,$BF$7)))))</f>
        <v>H</v>
      </c>
    </row>
    <row r="92" spans="6:54" ht="14">
      <c r="F92" s="297">
        <f t="shared" si="91"/>
        <v>44280</v>
      </c>
      <c r="G92" s="169">
        <f t="shared" si="58"/>
        <v>84</v>
      </c>
      <c r="H92" s="170">
        <f t="shared" si="59"/>
        <v>79.790399999999977</v>
      </c>
      <c r="I92" s="170">
        <f t="shared" si="60"/>
        <v>1.8906712995162887</v>
      </c>
      <c r="J92" s="170">
        <f t="shared" si="61"/>
        <v>4.6810712995162476</v>
      </c>
      <c r="K92" s="170">
        <f t="shared" si="62"/>
        <v>-0.38414047289446712</v>
      </c>
      <c r="L92" s="171">
        <f t="shared" si="63"/>
        <v>6.0261233064872863</v>
      </c>
      <c r="M92" s="172" t="str">
        <f t="shared" si="64"/>
        <v>+</v>
      </c>
      <c r="N92" s="173">
        <f t="shared" si="65"/>
        <v>0.25108847110363691</v>
      </c>
      <c r="O92" s="174">
        <f t="shared" si="66"/>
        <v>1.8603861442957705</v>
      </c>
      <c r="P92" s="175">
        <f t="shared" si="48"/>
        <v>0.54384530167888778</v>
      </c>
      <c r="Q92" s="174">
        <f t="shared" si="67"/>
        <v>46.678247255406887</v>
      </c>
      <c r="R92" s="170">
        <f t="shared" si="68"/>
        <v>93.056900695414839</v>
      </c>
      <c r="S92" s="170">
        <f t="shared" si="69"/>
        <v>6.2037933796943223</v>
      </c>
      <c r="T92" s="291">
        <f t="shared" si="92"/>
        <v>0.51698278164119349</v>
      </c>
      <c r="U92" s="170">
        <f t="shared" si="70"/>
        <v>5.7962066203056777</v>
      </c>
      <c r="V92" s="170">
        <f t="shared" si="71"/>
        <v>18.203793379694321</v>
      </c>
      <c r="W92" s="176">
        <f t="shared" si="72"/>
        <v>0.24150860917940323</v>
      </c>
      <c r="X92" s="176">
        <f t="shared" si="73"/>
        <v>0.75849139082059669</v>
      </c>
      <c r="Y92" s="173">
        <f t="shared" si="74"/>
        <v>0.28541666666666665</v>
      </c>
      <c r="Z92" s="173">
        <f t="shared" si="50"/>
        <v>0.80208333333333337</v>
      </c>
      <c r="AA92" s="174">
        <f t="shared" si="75"/>
        <v>93.479455677733768</v>
      </c>
      <c r="AB92" s="174">
        <f t="shared" si="76"/>
        <v>44.787443743093583</v>
      </c>
      <c r="AC92" s="170">
        <f t="shared" si="77"/>
        <v>100.47076162828837</v>
      </c>
      <c r="AD92" s="170">
        <f t="shared" si="78"/>
        <v>6.6980507752192251</v>
      </c>
      <c r="AE92" s="176">
        <f t="shared" si="79"/>
        <v>0.2209145510325323</v>
      </c>
      <c r="AF92" s="176">
        <f t="shared" si="80"/>
        <v>0.77908544896746779</v>
      </c>
      <c r="AG92" s="173">
        <f t="shared" si="51"/>
        <v>0.26475985271142005</v>
      </c>
      <c r="AH92" s="173">
        <f t="shared" si="52"/>
        <v>0.82293075064635557</v>
      </c>
      <c r="AI92" s="170">
        <f t="shared" si="81"/>
        <v>109.1437940034855</v>
      </c>
      <c r="AJ92" s="170">
        <f t="shared" si="82"/>
        <v>7.2762529335656998</v>
      </c>
      <c r="AK92" s="176">
        <f t="shared" si="83"/>
        <v>0.1968227944347625</v>
      </c>
      <c r="AL92" s="176">
        <f t="shared" si="84"/>
        <v>0.80317720556523753</v>
      </c>
      <c r="AM92" s="173">
        <f t="shared" si="53"/>
        <v>0.24066809611365028</v>
      </c>
      <c r="AN92" s="173">
        <f t="shared" si="54"/>
        <v>0.84702250724412531</v>
      </c>
      <c r="AO92" s="170">
        <f t="shared" si="85"/>
        <v>118.11919947404462</v>
      </c>
      <c r="AP92" s="170">
        <f t="shared" si="86"/>
        <v>7.8746132982696411</v>
      </c>
      <c r="AQ92" s="176">
        <f t="shared" si="87"/>
        <v>0.1718911125720983</v>
      </c>
      <c r="AR92" s="176">
        <f t="shared" si="88"/>
        <v>0.82810888742790167</v>
      </c>
      <c r="AS92" s="173">
        <f t="shared" si="55"/>
        <v>0.21573641425098608</v>
      </c>
      <c r="AT92" s="173">
        <f t="shared" si="56"/>
        <v>0.87195418910678946</v>
      </c>
      <c r="AU92" s="177">
        <f t="shared" si="49"/>
        <v>5</v>
      </c>
      <c r="AV92" s="178" t="str">
        <f t="shared" si="89"/>
        <v>Jeudi</v>
      </c>
      <c r="AW92" s="177" t="str">
        <f>IF($BD$9="OUI","U",IF(Paramètres!$E$10=Paramètres!$G$10,"-",IF(F92&lt;$BD$7,$BF$8,IF(AND(F92&gt;=$BD$7,F92&lt;$BD$8),$BF$7,IF(AND(F92&gt;=$BD$8,F92&lt;$BE$7),$BF$8,$BF$7)))))</f>
        <v>H</v>
      </c>
      <c r="AX92" s="179">
        <f>IF($BD$9="OUI",0,IF(AW92="H",Paramètres!$E$10,IF(AW92="E",Paramètres!$G$10,Paramètres!$E$10)))</f>
        <v>1</v>
      </c>
      <c r="AY92" s="168" t="str">
        <f t="shared" si="57"/>
        <v>+</v>
      </c>
      <c r="AZ92" s="298">
        <f t="shared" si="90"/>
        <v>2.2051899343094039E-3</v>
      </c>
      <c r="BB92" s="240" t="str">
        <f>IF($BD$9="OUI","U",IF(Paramètres!$D$10=Paramètres!$G$10,"",IF(F92&lt;$BD$7,$BF$8,IF(AND(F92&gt;=$BD$7,F92&lt;$BD$8),$BF$7,IF(AND(F92&gt;=$BD$8,F92&lt;$BE$7),$BF$8,$BF$7)))))</f>
        <v>H</v>
      </c>
    </row>
    <row r="93" spans="6:54" ht="14">
      <c r="F93" s="297">
        <f t="shared" si="91"/>
        <v>44281</v>
      </c>
      <c r="G93" s="169">
        <f t="shared" si="58"/>
        <v>85</v>
      </c>
      <c r="H93" s="170">
        <f t="shared" si="59"/>
        <v>80.77600000000001</v>
      </c>
      <c r="I93" s="170">
        <f t="shared" si="60"/>
        <v>1.8955793404351895</v>
      </c>
      <c r="J93" s="170">
        <f t="shared" si="61"/>
        <v>5.6715793404351871</v>
      </c>
      <c r="K93" s="170">
        <f t="shared" si="62"/>
        <v>-0.46458324388767364</v>
      </c>
      <c r="L93" s="171">
        <f t="shared" si="63"/>
        <v>5.7239843861900637</v>
      </c>
      <c r="M93" s="172" t="str">
        <f t="shared" si="64"/>
        <v>+</v>
      </c>
      <c r="N93" s="173">
        <f t="shared" si="65"/>
        <v>0.23849934942458598</v>
      </c>
      <c r="O93" s="174">
        <f t="shared" si="66"/>
        <v>2.2530521604477527</v>
      </c>
      <c r="P93" s="175">
        <f t="shared" si="48"/>
        <v>0.54363548298423703</v>
      </c>
      <c r="Q93" s="174">
        <f t="shared" si="67"/>
        <v>47.070913271558865</v>
      </c>
      <c r="R93" s="170">
        <f t="shared" si="68"/>
        <v>93.453514185180609</v>
      </c>
      <c r="S93" s="170">
        <f t="shared" si="69"/>
        <v>6.2302342790120404</v>
      </c>
      <c r="T93" s="291">
        <f t="shared" si="92"/>
        <v>0.51918618991767007</v>
      </c>
      <c r="U93" s="170">
        <f t="shared" si="70"/>
        <v>5.7697657209879596</v>
      </c>
      <c r="V93" s="170">
        <f t="shared" si="71"/>
        <v>18.230234279012041</v>
      </c>
      <c r="W93" s="176">
        <f t="shared" si="72"/>
        <v>0.24040690504116499</v>
      </c>
      <c r="X93" s="176">
        <f t="shared" si="73"/>
        <v>0.75959309495883509</v>
      </c>
      <c r="Y93" s="173">
        <f t="shared" si="74"/>
        <v>0.28402777777777777</v>
      </c>
      <c r="Z93" s="173">
        <f t="shared" si="50"/>
        <v>0.80347222222222225</v>
      </c>
      <c r="AA93" s="174">
        <f t="shared" si="75"/>
        <v>94.037385200149814</v>
      </c>
      <c r="AB93" s="174">
        <f t="shared" si="76"/>
        <v>44.773233745395217</v>
      </c>
      <c r="AC93" s="170">
        <f t="shared" si="77"/>
        <v>100.87554911337936</v>
      </c>
      <c r="AD93" s="170">
        <f t="shared" si="78"/>
        <v>6.7250366075586241</v>
      </c>
      <c r="AE93" s="176">
        <f t="shared" si="79"/>
        <v>0.21979014135172401</v>
      </c>
      <c r="AF93" s="176">
        <f t="shared" si="80"/>
        <v>0.78020985864827608</v>
      </c>
      <c r="AG93" s="173">
        <f t="shared" si="51"/>
        <v>0.2634256243359609</v>
      </c>
      <c r="AH93" s="173">
        <f t="shared" si="52"/>
        <v>0.823845341632513</v>
      </c>
      <c r="AI93" s="170">
        <f t="shared" si="81"/>
        <v>109.56759410269001</v>
      </c>
      <c r="AJ93" s="170">
        <f t="shared" si="82"/>
        <v>7.3045062735126676</v>
      </c>
      <c r="AK93" s="176">
        <f t="shared" si="83"/>
        <v>0.19564557193697218</v>
      </c>
      <c r="AL93" s="176">
        <f t="shared" si="84"/>
        <v>0.80435442806302782</v>
      </c>
      <c r="AM93" s="173">
        <f t="shared" si="53"/>
        <v>0.2392810549212091</v>
      </c>
      <c r="AN93" s="173">
        <f t="shared" si="54"/>
        <v>0.84798991104726484</v>
      </c>
      <c r="AO93" s="170">
        <f t="shared" si="85"/>
        <v>118.57582488671453</v>
      </c>
      <c r="AP93" s="170">
        <f t="shared" si="86"/>
        <v>7.905054992447635</v>
      </c>
      <c r="AQ93" s="176">
        <f t="shared" si="87"/>
        <v>0.17062270864801521</v>
      </c>
      <c r="AR93" s="176">
        <f t="shared" si="88"/>
        <v>0.82937729135198479</v>
      </c>
      <c r="AS93" s="173">
        <f t="shared" si="55"/>
        <v>0.21425819163225213</v>
      </c>
      <c r="AT93" s="173">
        <f t="shared" si="56"/>
        <v>0.87301277433622182</v>
      </c>
      <c r="AU93" s="177">
        <f t="shared" si="49"/>
        <v>6</v>
      </c>
      <c r="AV93" s="178" t="str">
        <f t="shared" si="89"/>
        <v>Vendredi</v>
      </c>
      <c r="AW93" s="177" t="str">
        <f>IF($BD$9="OUI","U",IF(Paramètres!$E$10=Paramètres!$G$10,"-",IF(F93&lt;$BD$7,$BF$8,IF(AND(F93&gt;=$BD$7,F93&lt;$BD$8),$BF$7,IF(AND(F93&gt;=$BD$8,F93&lt;$BE$7),$BF$8,$BF$7)))))</f>
        <v>H</v>
      </c>
      <c r="AX93" s="179">
        <f>IF($BD$9="OUI",0,IF(AW93="H",Paramètres!$E$10,IF(AW93="E",Paramètres!$G$10,Paramètres!$E$10)))</f>
        <v>1</v>
      </c>
      <c r="AY93" s="168" t="str">
        <f t="shared" si="57"/>
        <v>+</v>
      </c>
      <c r="AZ93" s="298">
        <f t="shared" si="90"/>
        <v>2.2034082764765817E-3</v>
      </c>
      <c r="BB93" s="240" t="str">
        <f>IF($BD$9="OUI","U",IF(Paramètres!$D$10=Paramètres!$G$10,"",IF(F93&lt;$BD$7,$BF$8,IF(AND(F93&gt;=$BD$7,F93&lt;$BD$8),$BF$7,IF(AND(F93&gt;=$BD$8,F93&lt;$BE$7),$BF$8,$BF$7)))))</f>
        <v>H</v>
      </c>
    </row>
    <row r="94" spans="6:54" ht="14">
      <c r="F94" s="297">
        <f t="shared" si="91"/>
        <v>44282</v>
      </c>
      <c r="G94" s="169">
        <f t="shared" si="58"/>
        <v>86</v>
      </c>
      <c r="H94" s="170">
        <f t="shared" si="59"/>
        <v>81.761599999999987</v>
      </c>
      <c r="I94" s="170">
        <f t="shared" si="60"/>
        <v>1.8999208612496925</v>
      </c>
      <c r="J94" s="170">
        <f t="shared" si="61"/>
        <v>6.6615208612496986</v>
      </c>
      <c r="K94" s="170">
        <f t="shared" si="62"/>
        <v>-0.54449837849268468</v>
      </c>
      <c r="L94" s="171">
        <f t="shared" si="63"/>
        <v>5.4216899310280313</v>
      </c>
      <c r="M94" s="172" t="str">
        <f t="shared" si="64"/>
        <v>+</v>
      </c>
      <c r="N94" s="173">
        <f t="shared" si="65"/>
        <v>0.22590374712616798</v>
      </c>
      <c r="O94" s="174">
        <f t="shared" si="66"/>
        <v>2.6449261245046234</v>
      </c>
      <c r="P94" s="175">
        <f t="shared" si="48"/>
        <v>0.54342555627926326</v>
      </c>
      <c r="Q94" s="174">
        <f t="shared" si="67"/>
        <v>47.462787235615735</v>
      </c>
      <c r="R94" s="170">
        <f t="shared" si="68"/>
        <v>93.849761836322202</v>
      </c>
      <c r="S94" s="170">
        <f t="shared" si="69"/>
        <v>6.2566507890881464</v>
      </c>
      <c r="T94" s="291">
        <f t="shared" si="92"/>
        <v>0.52138756575734557</v>
      </c>
      <c r="U94" s="170">
        <f t="shared" si="70"/>
        <v>5.7433492109118536</v>
      </c>
      <c r="V94" s="170">
        <f t="shared" si="71"/>
        <v>18.256650789088148</v>
      </c>
      <c r="W94" s="176">
        <f t="shared" si="72"/>
        <v>0.23930621712132724</v>
      </c>
      <c r="X94" s="176">
        <f t="shared" si="73"/>
        <v>0.76069378287867284</v>
      </c>
      <c r="Y94" s="173">
        <f t="shared" si="74"/>
        <v>0.28263888888888888</v>
      </c>
      <c r="Z94" s="173">
        <f t="shared" si="50"/>
        <v>0.8041666666666667</v>
      </c>
      <c r="AA94" s="174">
        <f t="shared" si="75"/>
        <v>94.594421765915399</v>
      </c>
      <c r="AB94" s="174">
        <f t="shared" si="76"/>
        <v>44.756335455241626</v>
      </c>
      <c r="AC94" s="170">
        <f t="shared" si="77"/>
        <v>101.28069470091664</v>
      </c>
      <c r="AD94" s="170">
        <f t="shared" si="78"/>
        <v>6.7520463133944428</v>
      </c>
      <c r="AE94" s="176">
        <f t="shared" si="79"/>
        <v>0.21866473694189822</v>
      </c>
      <c r="AF94" s="176">
        <f t="shared" si="80"/>
        <v>0.78133526305810186</v>
      </c>
      <c r="AG94" s="173">
        <f t="shared" si="51"/>
        <v>0.26209029322116151</v>
      </c>
      <c r="AH94" s="173">
        <f t="shared" si="52"/>
        <v>0.82476081933736511</v>
      </c>
      <c r="AI94" s="170">
        <f t="shared" si="81"/>
        <v>109.99272532390695</v>
      </c>
      <c r="AJ94" s="170">
        <f t="shared" si="82"/>
        <v>7.3328483549271306</v>
      </c>
      <c r="AK94" s="176">
        <f t="shared" si="83"/>
        <v>0.19446465187803622</v>
      </c>
      <c r="AL94" s="176">
        <f t="shared" si="84"/>
        <v>0.8055353481219637</v>
      </c>
      <c r="AM94" s="173">
        <f t="shared" si="53"/>
        <v>0.23789020815729953</v>
      </c>
      <c r="AN94" s="173">
        <f t="shared" si="54"/>
        <v>0.84896090440122707</v>
      </c>
      <c r="AO94" s="170">
        <f t="shared" si="85"/>
        <v>119.03510781809743</v>
      </c>
      <c r="AP94" s="170">
        <f t="shared" si="86"/>
        <v>7.9356738545398287</v>
      </c>
      <c r="AQ94" s="176">
        <f t="shared" si="87"/>
        <v>0.16934692272750715</v>
      </c>
      <c r="AR94" s="176">
        <f t="shared" si="88"/>
        <v>0.83065307727249282</v>
      </c>
      <c r="AS94" s="173">
        <f t="shared" si="55"/>
        <v>0.21277247900677043</v>
      </c>
      <c r="AT94" s="173">
        <f t="shared" si="56"/>
        <v>0.87407863355175619</v>
      </c>
      <c r="AU94" s="177">
        <f t="shared" si="49"/>
        <v>7</v>
      </c>
      <c r="AV94" s="178" t="str">
        <f t="shared" si="89"/>
        <v>Samedi</v>
      </c>
      <c r="AW94" s="177" t="str">
        <f>IF($BD$9="OUI","U",IF(Paramètres!$E$10=Paramètres!$G$10,"-",IF(F94&lt;$BD$7,$BF$8,IF(AND(F94&gt;=$BD$7,F94&lt;$BD$8),$BF$7,IF(AND(F94&gt;=$BD$8,F94&lt;$BE$7),$BF$8,$BF$7)))))</f>
        <v>H</v>
      </c>
      <c r="AX94" s="179">
        <f>IF($BD$9="OUI",0,IF(AW94="H",Paramètres!$E$10,IF(AW94="E",Paramètres!$G$10,Paramètres!$E$10)))</f>
        <v>1</v>
      </c>
      <c r="AY94" s="168" t="str">
        <f t="shared" si="57"/>
        <v>+</v>
      </c>
      <c r="AZ94" s="298">
        <f t="shared" si="90"/>
        <v>2.2013758396755012E-3</v>
      </c>
      <c r="BB94" s="240" t="str">
        <f>IF($BD$9="OUI","U",IF(Paramètres!$D$10=Paramètres!$G$10,"",IF(F94&lt;$BD$7,$BF$8,IF(AND(F94&gt;=$BD$7,F94&lt;$BD$8),$BF$7,IF(AND(F94&gt;=$BD$8,F94&lt;$BE$7),$BF$8,$BF$7)))))</f>
        <v>H</v>
      </c>
    </row>
    <row r="95" spans="6:54" ht="14">
      <c r="F95" s="297">
        <f t="shared" si="91"/>
        <v>44283</v>
      </c>
      <c r="G95" s="169">
        <f t="shared" si="58"/>
        <v>87</v>
      </c>
      <c r="H95" s="170">
        <f t="shared" si="59"/>
        <v>82.747200000000021</v>
      </c>
      <c r="I95" s="170">
        <f t="shared" si="60"/>
        <v>1.9036951598746172</v>
      </c>
      <c r="J95" s="170">
        <f t="shared" si="61"/>
        <v>7.6508951598746648</v>
      </c>
      <c r="K95" s="170">
        <f t="shared" si="62"/>
        <v>-0.62380321899205071</v>
      </c>
      <c r="L95" s="171">
        <f t="shared" si="63"/>
        <v>5.1195677635302665</v>
      </c>
      <c r="M95" s="172" t="str">
        <f t="shared" si="64"/>
        <v>+</v>
      </c>
      <c r="N95" s="173">
        <f t="shared" si="65"/>
        <v>0.21331532348042778</v>
      </c>
      <c r="O95" s="174">
        <f t="shared" si="66"/>
        <v>3.0359096239586854</v>
      </c>
      <c r="P95" s="175">
        <f t="shared" si="48"/>
        <v>0.58488241588516765</v>
      </c>
      <c r="Q95" s="174">
        <f t="shared" si="67"/>
        <v>47.853770735069801</v>
      </c>
      <c r="R95" s="170">
        <f t="shared" si="68"/>
        <v>94.245598038442367</v>
      </c>
      <c r="S95" s="170">
        <f t="shared" si="69"/>
        <v>6.2830398692294915</v>
      </c>
      <c r="T95" s="291">
        <f t="shared" si="92"/>
        <v>0.52358665576912433</v>
      </c>
      <c r="U95" s="170">
        <f t="shared" si="70"/>
        <v>5.7169601307705085</v>
      </c>
      <c r="V95" s="170">
        <f t="shared" si="71"/>
        <v>18.283039869229491</v>
      </c>
      <c r="W95" s="176">
        <f t="shared" si="72"/>
        <v>0.23820667211543786</v>
      </c>
      <c r="X95" s="176">
        <f t="shared" si="73"/>
        <v>0.76179332788456211</v>
      </c>
      <c r="Y95" s="173">
        <f t="shared" si="74"/>
        <v>0.32291666666666669</v>
      </c>
      <c r="Z95" s="173">
        <f t="shared" si="50"/>
        <v>0.84652777777777777</v>
      </c>
      <c r="AA95" s="174">
        <f t="shared" si="75"/>
        <v>95.150451031453869</v>
      </c>
      <c r="AB95" s="174">
        <f t="shared" si="76"/>
        <v>44.736764231240485</v>
      </c>
      <c r="AC95" s="170">
        <f t="shared" si="77"/>
        <v>101.68615260468647</v>
      </c>
      <c r="AD95" s="170">
        <f t="shared" si="78"/>
        <v>6.7790768403124311</v>
      </c>
      <c r="AE95" s="176">
        <f t="shared" si="79"/>
        <v>0.21753846498698204</v>
      </c>
      <c r="AF95" s="176">
        <f t="shared" si="80"/>
        <v>0.78246153501301796</v>
      </c>
      <c r="AG95" s="173">
        <f t="shared" si="51"/>
        <v>0.30242088087214963</v>
      </c>
      <c r="AH95" s="173">
        <f t="shared" si="52"/>
        <v>0.86734395089818561</v>
      </c>
      <c r="AI95" s="170">
        <f t="shared" si="81"/>
        <v>110.4191485067675</v>
      </c>
      <c r="AJ95" s="170">
        <f t="shared" si="82"/>
        <v>7.3612765671178328</v>
      </c>
      <c r="AK95" s="176">
        <f t="shared" si="83"/>
        <v>0.19328014303675697</v>
      </c>
      <c r="AL95" s="176">
        <f t="shared" si="84"/>
        <v>0.80671985696324311</v>
      </c>
      <c r="AM95" s="173">
        <f t="shared" si="53"/>
        <v>0.2781625589219246</v>
      </c>
      <c r="AN95" s="173">
        <f t="shared" si="54"/>
        <v>0.89160227284841076</v>
      </c>
      <c r="AO95" s="170">
        <f t="shared" si="85"/>
        <v>119.4970314671824</v>
      </c>
      <c r="AP95" s="170">
        <f t="shared" si="86"/>
        <v>7.9664687644788268</v>
      </c>
      <c r="AQ95" s="176">
        <f t="shared" si="87"/>
        <v>0.16806380148004887</v>
      </c>
      <c r="AR95" s="176">
        <f t="shared" si="88"/>
        <v>0.83193619851995104</v>
      </c>
      <c r="AS95" s="173">
        <f t="shared" si="55"/>
        <v>0.2529462173652165</v>
      </c>
      <c r="AT95" s="173">
        <f t="shared" si="56"/>
        <v>0.9168186144051188</v>
      </c>
      <c r="AU95" s="177">
        <f t="shared" si="49"/>
        <v>1</v>
      </c>
      <c r="AV95" s="178" t="str">
        <f t="shared" si="89"/>
        <v>Dimanche</v>
      </c>
      <c r="AW95" s="177" t="str">
        <f>IF($BD$9="OUI","U",IF(Paramètres!$E$10=Paramètres!$G$10,"-",IF(F95&lt;$BD$7,$BF$8,IF(AND(F95&gt;=$BD$7,F95&lt;$BD$8),$BF$7,IF(AND(F95&gt;=$BD$8,F95&lt;$BE$7),$BF$8,$BF$7)))))</f>
        <v>E</v>
      </c>
      <c r="AX95" s="179">
        <f>IF($BD$9="OUI",0,IF(AW95="H",Paramètres!$E$10,IF(AW95="E",Paramètres!$G$10,Paramètres!$E$10)))</f>
        <v>2</v>
      </c>
      <c r="AY95" s="168" t="str">
        <f t="shared" si="57"/>
        <v>+</v>
      </c>
      <c r="AZ95" s="298">
        <f t="shared" si="90"/>
        <v>2.1990900117787593E-3</v>
      </c>
      <c r="BB95" s="240" t="str">
        <f>IF($BD$9="OUI","U",IF(Paramètres!$D$10=Paramètres!$G$10,"",IF(F95&lt;$BD$7,$BF$8,IF(AND(F95&gt;=$BD$7,F95&lt;$BD$8),$BF$7,IF(AND(F95&gt;=$BD$8,F95&lt;$BE$7),$BF$8,$BF$7)))))</f>
        <v>E</v>
      </c>
    </row>
    <row r="96" spans="6:54" ht="14">
      <c r="F96" s="297">
        <f t="shared" si="91"/>
        <v>44284</v>
      </c>
      <c r="G96" s="169">
        <f t="shared" si="58"/>
        <v>88</v>
      </c>
      <c r="H96" s="170">
        <f t="shared" si="59"/>
        <v>83.732799999999997</v>
      </c>
      <c r="I96" s="170">
        <f t="shared" si="60"/>
        <v>1.9069017080250221</v>
      </c>
      <c r="J96" s="170">
        <f t="shared" si="61"/>
        <v>8.6397017080250293</v>
      </c>
      <c r="K96" s="170">
        <f t="shared" si="62"/>
        <v>-0.70241567684442541</v>
      </c>
      <c r="L96" s="171">
        <f t="shared" si="63"/>
        <v>4.8179441247223869</v>
      </c>
      <c r="M96" s="172" t="str">
        <f t="shared" si="64"/>
        <v>+</v>
      </c>
      <c r="N96" s="173">
        <f t="shared" si="65"/>
        <v>0.20074767186343279</v>
      </c>
      <c r="O96" s="174">
        <f t="shared" si="66"/>
        <v>3.4259045762426816</v>
      </c>
      <c r="P96" s="175">
        <f t="shared" si="48"/>
        <v>0.58467295502488448</v>
      </c>
      <c r="Q96" s="174">
        <f t="shared" si="67"/>
        <v>48.243765687353793</v>
      </c>
      <c r="R96" s="170">
        <f t="shared" si="68"/>
        <v>94.640976599779407</v>
      </c>
      <c r="S96" s="170">
        <f t="shared" si="69"/>
        <v>6.3093984399852934</v>
      </c>
      <c r="T96" s="291">
        <f t="shared" si="92"/>
        <v>0.52578320333210782</v>
      </c>
      <c r="U96" s="170">
        <f t="shared" si="70"/>
        <v>5.6906015600147066</v>
      </c>
      <c r="V96" s="170">
        <f t="shared" si="71"/>
        <v>18.309398439985294</v>
      </c>
      <c r="W96" s="176">
        <f t="shared" si="72"/>
        <v>0.23710839833394612</v>
      </c>
      <c r="X96" s="176">
        <f t="shared" si="73"/>
        <v>0.76289160166605396</v>
      </c>
      <c r="Y96" s="173">
        <f t="shared" si="74"/>
        <v>0.3215277777777778</v>
      </c>
      <c r="Z96" s="173">
        <f t="shared" si="50"/>
        <v>0.84722222222222221</v>
      </c>
      <c r="AA96" s="174">
        <f t="shared" si="75"/>
        <v>95.705358694795066</v>
      </c>
      <c r="AB96" s="174">
        <f t="shared" si="76"/>
        <v>44.714537157427692</v>
      </c>
      <c r="AC96" s="170">
        <f t="shared" si="77"/>
        <v>102.09187619693191</v>
      </c>
      <c r="AD96" s="170">
        <f t="shared" si="78"/>
        <v>6.8061250797954607</v>
      </c>
      <c r="AE96" s="176">
        <f t="shared" si="79"/>
        <v>0.21641145500852246</v>
      </c>
      <c r="AF96" s="176">
        <f t="shared" si="80"/>
        <v>0.78358854499147756</v>
      </c>
      <c r="AG96" s="173">
        <f t="shared" si="51"/>
        <v>0.30108441003340686</v>
      </c>
      <c r="AH96" s="173">
        <f t="shared" si="52"/>
        <v>0.86826150001636193</v>
      </c>
      <c r="AI96" s="170">
        <f t="shared" si="81"/>
        <v>110.84682346138334</v>
      </c>
      <c r="AJ96" s="170">
        <f t="shared" si="82"/>
        <v>7.3897882307588896</v>
      </c>
      <c r="AK96" s="176">
        <f t="shared" si="83"/>
        <v>0.19209215705171293</v>
      </c>
      <c r="AL96" s="176">
        <f t="shared" si="84"/>
        <v>0.80790784294828699</v>
      </c>
      <c r="AM96" s="173">
        <f t="shared" si="53"/>
        <v>0.27676511207659732</v>
      </c>
      <c r="AN96" s="173">
        <f t="shared" si="54"/>
        <v>0.89258079797317136</v>
      </c>
      <c r="AO96" s="170">
        <f t="shared" si="85"/>
        <v>119.96157841107265</v>
      </c>
      <c r="AP96" s="170">
        <f t="shared" si="86"/>
        <v>7.9974385607381766</v>
      </c>
      <c r="AQ96" s="176">
        <f t="shared" si="87"/>
        <v>0.16677339330257598</v>
      </c>
      <c r="AR96" s="176">
        <f t="shared" si="88"/>
        <v>0.83322660669742399</v>
      </c>
      <c r="AS96" s="173">
        <f t="shared" si="55"/>
        <v>0.25144634832746032</v>
      </c>
      <c r="AT96" s="173">
        <f t="shared" si="56"/>
        <v>0.91789956172230835</v>
      </c>
      <c r="AU96" s="177">
        <f t="shared" si="49"/>
        <v>2</v>
      </c>
      <c r="AV96" s="178" t="str">
        <f t="shared" si="89"/>
        <v>Lundi</v>
      </c>
      <c r="AW96" s="177" t="str">
        <f>IF($BD$9="OUI","U",IF(Paramètres!$E$10=Paramètres!$G$10,"-",IF(F96&lt;$BD$7,$BF$8,IF(AND(F96&gt;=$BD$7,F96&lt;$BD$8),$BF$7,IF(AND(F96&gt;=$BD$8,F96&lt;$BE$7),$BF$8,$BF$7)))))</f>
        <v>E</v>
      </c>
      <c r="AX96" s="179">
        <f>IF($BD$9="OUI",0,IF(AW96="H",Paramètres!$E$10,IF(AW96="E",Paramètres!$G$10,Paramètres!$E$10)))</f>
        <v>2</v>
      </c>
      <c r="AY96" s="168" t="str">
        <f t="shared" si="57"/>
        <v>+</v>
      </c>
      <c r="AZ96" s="298">
        <f t="shared" si="90"/>
        <v>2.1965475629834863E-3</v>
      </c>
      <c r="BB96" s="240" t="str">
        <f>IF($BD$9="OUI","U",IF(Paramètres!$D$10=Paramètres!$G$10,"",IF(F96&lt;$BD$7,$BF$8,IF(AND(F96&gt;=$BD$7,F96&lt;$BD$8),$BF$7,IF(AND(F96&gt;=$BD$8,F96&lt;$BE$7),$BF$8,$BF$7)))))</f>
        <v>E</v>
      </c>
    </row>
    <row r="97" spans="6:54" ht="14">
      <c r="F97" s="297">
        <f t="shared" si="91"/>
        <v>44285</v>
      </c>
      <c r="G97" s="169">
        <f t="shared" si="58"/>
        <v>89</v>
      </c>
      <c r="H97" s="170">
        <f t="shared" si="59"/>
        <v>84.718399999999974</v>
      </c>
      <c r="I97" s="170">
        <f t="shared" si="60"/>
        <v>1.9095401506759899</v>
      </c>
      <c r="J97" s="170">
        <f t="shared" si="61"/>
        <v>9.6279401506759541</v>
      </c>
      <c r="K97" s="170">
        <f t="shared" si="62"/>
        <v>-0.78025427477558595</v>
      </c>
      <c r="L97" s="171">
        <f t="shared" si="63"/>
        <v>4.5171435036016163</v>
      </c>
      <c r="M97" s="172" t="str">
        <f t="shared" si="64"/>
        <v>+</v>
      </c>
      <c r="N97" s="173">
        <f t="shared" si="65"/>
        <v>0.18821431265006736</v>
      </c>
      <c r="O97" s="174">
        <f t="shared" si="66"/>
        <v>3.8148132176946059</v>
      </c>
      <c r="P97" s="175">
        <f t="shared" si="48"/>
        <v>0.58446406570466169</v>
      </c>
      <c r="Q97" s="174">
        <f t="shared" si="67"/>
        <v>48.63267432880572</v>
      </c>
      <c r="R97" s="170">
        <f t="shared" si="68"/>
        <v>95.035850636732746</v>
      </c>
      <c r="S97" s="170">
        <f t="shared" si="69"/>
        <v>6.3357233757821829</v>
      </c>
      <c r="T97" s="291">
        <f t="shared" si="92"/>
        <v>0.52797694798184858</v>
      </c>
      <c r="U97" s="170">
        <f t="shared" si="70"/>
        <v>5.6642766242178171</v>
      </c>
      <c r="V97" s="170">
        <f t="shared" si="71"/>
        <v>18.335723375782184</v>
      </c>
      <c r="W97" s="176">
        <f t="shared" si="72"/>
        <v>0.23601152600907571</v>
      </c>
      <c r="X97" s="176">
        <f t="shared" si="73"/>
        <v>0.76398847399092429</v>
      </c>
      <c r="Y97" s="173">
        <f t="shared" si="74"/>
        <v>0.32013888888888892</v>
      </c>
      <c r="Z97" s="173">
        <f t="shared" si="50"/>
        <v>0.84861111111111109</v>
      </c>
      <c r="AA97" s="174">
        <f t="shared" si="75"/>
        <v>96.259030434655116</v>
      </c>
      <c r="AB97" s="174">
        <f t="shared" si="76"/>
        <v>44.689673050388926</v>
      </c>
      <c r="AC97" s="170">
        <f t="shared" si="77"/>
        <v>102.49781788918882</v>
      </c>
      <c r="AD97" s="170">
        <f t="shared" si="78"/>
        <v>6.8331878592792545</v>
      </c>
      <c r="AE97" s="176">
        <f t="shared" si="79"/>
        <v>0.21528383919669772</v>
      </c>
      <c r="AF97" s="176">
        <f t="shared" si="80"/>
        <v>0.78471616080330231</v>
      </c>
      <c r="AG97" s="173">
        <f t="shared" si="51"/>
        <v>0.29974790490135933</v>
      </c>
      <c r="AH97" s="173">
        <f t="shared" si="52"/>
        <v>0.869180226507964</v>
      </c>
      <c r="AI97" s="170">
        <f t="shared" si="81"/>
        <v>111.27570883653502</v>
      </c>
      <c r="AJ97" s="170">
        <f t="shared" si="82"/>
        <v>7.4183805891023349</v>
      </c>
      <c r="AK97" s="176">
        <f t="shared" si="83"/>
        <v>0.1909008087874027</v>
      </c>
      <c r="AL97" s="176">
        <f t="shared" si="84"/>
        <v>0.80909919121259721</v>
      </c>
      <c r="AM97" s="173">
        <f t="shared" si="53"/>
        <v>0.27536487449206432</v>
      </c>
      <c r="AN97" s="173">
        <f t="shared" si="54"/>
        <v>0.89356325691725891</v>
      </c>
      <c r="AO97" s="170">
        <f t="shared" si="85"/>
        <v>120.4287304811016</v>
      </c>
      <c r="AP97" s="170">
        <f t="shared" si="86"/>
        <v>8.0285820320734391</v>
      </c>
      <c r="AQ97" s="176">
        <f t="shared" si="87"/>
        <v>0.1654757486636067</v>
      </c>
      <c r="AR97" s="176">
        <f t="shared" si="88"/>
        <v>0.83452425133639319</v>
      </c>
      <c r="AS97" s="173">
        <f t="shared" si="55"/>
        <v>0.24993981436826831</v>
      </c>
      <c r="AT97" s="173">
        <f t="shared" si="56"/>
        <v>0.91898831704105488</v>
      </c>
      <c r="AU97" s="177">
        <f t="shared" si="49"/>
        <v>3</v>
      </c>
      <c r="AV97" s="178" t="str">
        <f t="shared" si="89"/>
        <v>Mardi</v>
      </c>
      <c r="AW97" s="177" t="str">
        <f>IF($BD$9="OUI","U",IF(Paramètres!$E$10=Paramètres!$G$10,"-",IF(F97&lt;$BD$7,$BF$8,IF(AND(F97&gt;=$BD$7,F97&lt;$BD$8),$BF$7,IF(AND(F97&gt;=$BD$8,F97&lt;$BE$7),$BF$8,$BF$7)))))</f>
        <v>E</v>
      </c>
      <c r="AX97" s="179">
        <f>IF($BD$9="OUI",0,IF(AW97="H",Paramètres!$E$10,IF(AW97="E",Paramètres!$G$10,Paramètres!$E$10)))</f>
        <v>2</v>
      </c>
      <c r="AY97" s="168" t="str">
        <f t="shared" si="57"/>
        <v>+</v>
      </c>
      <c r="AZ97" s="298">
        <f t="shared" si="90"/>
        <v>2.1937446497407587E-3</v>
      </c>
      <c r="BB97" s="240" t="str">
        <f>IF($BD$9="OUI","U",IF(Paramètres!$D$10=Paramètres!$G$10,"",IF(F97&lt;$BD$7,$BF$8,IF(AND(F97&gt;=$BD$7,F97&lt;$BD$8),$BF$7,IF(AND(F97&gt;=$BD$8,F97&lt;$BE$7),$BF$8,$BF$7)))))</f>
        <v>E</v>
      </c>
    </row>
    <row r="98" spans="6:54" ht="14">
      <c r="F98" s="297">
        <f t="shared" si="91"/>
        <v>44286</v>
      </c>
      <c r="G98" s="169">
        <f t="shared" si="58"/>
        <v>90</v>
      </c>
      <c r="H98" s="170">
        <f t="shared" si="59"/>
        <v>85.704000000000008</v>
      </c>
      <c r="I98" s="170">
        <f t="shared" si="60"/>
        <v>1.9116103054649176</v>
      </c>
      <c r="J98" s="170">
        <f t="shared" si="61"/>
        <v>10.615610305464941</v>
      </c>
      <c r="K98" s="170">
        <f t="shared" si="62"/>
        <v>-0.85723819008178814</v>
      </c>
      <c r="L98" s="171">
        <f t="shared" si="63"/>
        <v>4.2174884615325183</v>
      </c>
      <c r="M98" s="172" t="str">
        <f t="shared" si="64"/>
        <v>+</v>
      </c>
      <c r="N98" s="173">
        <f t="shared" si="65"/>
        <v>0.17572868589718826</v>
      </c>
      <c r="O98" s="174">
        <f t="shared" si="66"/>
        <v>4.2025380928519445</v>
      </c>
      <c r="P98" s="175">
        <f t="shared" si="48"/>
        <v>0.58425597192544698</v>
      </c>
      <c r="Q98" s="174">
        <f t="shared" si="67"/>
        <v>49.020399203963059</v>
      </c>
      <c r="R98" s="170">
        <f t="shared" si="68"/>
        <v>95.430172464118542</v>
      </c>
      <c r="S98" s="170">
        <f t="shared" si="69"/>
        <v>6.3620114976079032</v>
      </c>
      <c r="T98" s="291">
        <f t="shared" si="92"/>
        <v>0.5301676248006586</v>
      </c>
      <c r="U98" s="170">
        <f t="shared" si="70"/>
        <v>5.6379885023920968</v>
      </c>
      <c r="V98" s="170">
        <f t="shared" si="71"/>
        <v>18.362011497607902</v>
      </c>
      <c r="W98" s="176">
        <f t="shared" si="72"/>
        <v>0.2349161875996707</v>
      </c>
      <c r="X98" s="176">
        <f t="shared" si="73"/>
        <v>0.7650838124003293</v>
      </c>
      <c r="Y98" s="173">
        <f t="shared" si="74"/>
        <v>0.31944444444444448</v>
      </c>
      <c r="Z98" s="173">
        <f t="shared" si="50"/>
        <v>0.84930555555555554</v>
      </c>
      <c r="AA98" s="174">
        <f t="shared" si="75"/>
        <v>96.811351850004371</v>
      </c>
      <c r="AB98" s="174">
        <f t="shared" si="76"/>
        <v>44.662192468805173</v>
      </c>
      <c r="AC98" s="170">
        <f t="shared" si="77"/>
        <v>102.90392901257525</v>
      </c>
      <c r="AD98" s="170">
        <f t="shared" si="78"/>
        <v>6.8602619341716835</v>
      </c>
      <c r="AE98" s="176">
        <f t="shared" si="79"/>
        <v>0.21415575274284651</v>
      </c>
      <c r="AF98" s="176">
        <f t="shared" si="80"/>
        <v>0.78584424725715341</v>
      </c>
      <c r="AG98" s="173">
        <f t="shared" si="51"/>
        <v>0.29841172466829347</v>
      </c>
      <c r="AH98" s="173">
        <f t="shared" si="52"/>
        <v>0.87010021918260039</v>
      </c>
      <c r="AI98" s="170">
        <f t="shared" si="81"/>
        <v>111.70576198534164</v>
      </c>
      <c r="AJ98" s="170">
        <f t="shared" si="82"/>
        <v>7.4470507990227759</v>
      </c>
      <c r="AK98" s="176">
        <f t="shared" si="83"/>
        <v>0.18970621670738433</v>
      </c>
      <c r="AL98" s="176">
        <f t="shared" si="84"/>
        <v>0.8102937832926157</v>
      </c>
      <c r="AM98" s="173">
        <f t="shared" si="53"/>
        <v>0.27396218863283128</v>
      </c>
      <c r="AN98" s="173">
        <f t="shared" si="54"/>
        <v>0.89454975521806268</v>
      </c>
      <c r="AO98" s="170">
        <f t="shared" si="85"/>
        <v>120.89846863484392</v>
      </c>
      <c r="AP98" s="170">
        <f t="shared" si="86"/>
        <v>8.0598979089895941</v>
      </c>
      <c r="AQ98" s="176">
        <f t="shared" si="87"/>
        <v>0.16417092045876691</v>
      </c>
      <c r="AR98" s="176">
        <f t="shared" si="88"/>
        <v>0.83582907954123309</v>
      </c>
      <c r="AS98" s="173">
        <f t="shared" si="55"/>
        <v>0.24842689238421387</v>
      </c>
      <c r="AT98" s="173">
        <f t="shared" si="56"/>
        <v>0.92008505146668007</v>
      </c>
      <c r="AU98" s="177">
        <f t="shared" si="49"/>
        <v>4</v>
      </c>
      <c r="AV98" s="178" t="str">
        <f t="shared" si="89"/>
        <v>Mercredi</v>
      </c>
      <c r="AW98" s="177" t="str">
        <f>IF($BD$9="OUI","U",IF(Paramètres!$E$10=Paramètres!$G$10,"-",IF(F98&lt;$BD$7,$BF$8,IF(AND(F98&gt;=$BD$7,F98&lt;$BD$8),$BF$7,IF(AND(F98&gt;=$BD$8,F98&lt;$BE$7),$BF$8,$BF$7)))))</f>
        <v>E</v>
      </c>
      <c r="AX98" s="179">
        <f>IF($BD$9="OUI",0,IF(AW98="H",Paramètres!$E$10,IF(AW98="E",Paramètres!$G$10,Paramètres!$E$10)))</f>
        <v>2</v>
      </c>
      <c r="AY98" s="168" t="str">
        <f t="shared" si="57"/>
        <v>+</v>
      </c>
      <c r="AZ98" s="298">
        <f t="shared" si="90"/>
        <v>2.1906768188100223E-3</v>
      </c>
      <c r="BB98" s="240" t="str">
        <f>IF($BD$9="OUI","U",IF(Paramètres!$D$10=Paramètres!$G$10,"",IF(F98&lt;$BD$7,$BF$8,IF(AND(F98&gt;=$BD$7,F98&lt;$BD$8),$BF$7,IF(AND(F98&gt;=$BD$8,F98&lt;$BE$7),$BF$8,$BF$7)))))</f>
        <v>E</v>
      </c>
    </row>
    <row r="99" spans="6:54" ht="14">
      <c r="F99" s="297">
        <f t="shared" si="91"/>
        <v>44287</v>
      </c>
      <c r="G99" s="169">
        <f t="shared" si="58"/>
        <v>91</v>
      </c>
      <c r="H99" s="170">
        <f t="shared" si="59"/>
        <v>86.689599999999984</v>
      </c>
      <c r="I99" s="170">
        <f t="shared" si="60"/>
        <v>1.9131121620373164</v>
      </c>
      <c r="J99" s="170">
        <f t="shared" si="61"/>
        <v>11.602712162037278</v>
      </c>
      <c r="K99" s="170">
        <f t="shared" si="62"/>
        <v>-0.93328729932283649</v>
      </c>
      <c r="L99" s="171">
        <f t="shared" si="63"/>
        <v>3.9192994508579195</v>
      </c>
      <c r="M99" s="172" t="str">
        <f t="shared" si="64"/>
        <v>+</v>
      </c>
      <c r="N99" s="173">
        <f t="shared" si="65"/>
        <v>0.16330414378574665</v>
      </c>
      <c r="O99" s="174">
        <f t="shared" si="66"/>
        <v>4.5889820441396116</v>
      </c>
      <c r="P99" s="175">
        <f t="shared" si="48"/>
        <v>0.58404889622358958</v>
      </c>
      <c r="Q99" s="174">
        <f t="shared" si="67"/>
        <v>49.406843155250726</v>
      </c>
      <c r="R99" s="170">
        <f t="shared" si="68"/>
        <v>95.823893486184645</v>
      </c>
      <c r="S99" s="170">
        <f t="shared" si="69"/>
        <v>6.3882595657456429</v>
      </c>
      <c r="T99" s="291">
        <f t="shared" si="92"/>
        <v>0.53235496381213687</v>
      </c>
      <c r="U99" s="170">
        <f t="shared" si="70"/>
        <v>5.6117404342543571</v>
      </c>
      <c r="V99" s="170">
        <f t="shared" si="71"/>
        <v>18.388259565745642</v>
      </c>
      <c r="W99" s="176">
        <f t="shared" si="72"/>
        <v>0.23382251809393154</v>
      </c>
      <c r="X99" s="176">
        <f t="shared" si="73"/>
        <v>0.76617748190606838</v>
      </c>
      <c r="Y99" s="173">
        <f t="shared" si="74"/>
        <v>0.31805555555555554</v>
      </c>
      <c r="Z99" s="173">
        <f t="shared" si="50"/>
        <v>0.85</v>
      </c>
      <c r="AA99" s="174">
        <f t="shared" si="75"/>
        <v>97.362208400186304</v>
      </c>
      <c r="AB99" s="174">
        <f t="shared" si="76"/>
        <v>44.632117725337494</v>
      </c>
      <c r="AC99" s="170">
        <f t="shared" si="77"/>
        <v>103.31015969755066</v>
      </c>
      <c r="AD99" s="170">
        <f t="shared" si="78"/>
        <v>6.8873439798367109</v>
      </c>
      <c r="AE99" s="176">
        <f t="shared" si="79"/>
        <v>0.21302733417347039</v>
      </c>
      <c r="AF99" s="176">
        <f t="shared" si="80"/>
        <v>0.78697266582652958</v>
      </c>
      <c r="AG99" s="173">
        <f t="shared" si="51"/>
        <v>0.29707623039705999</v>
      </c>
      <c r="AH99" s="173">
        <f t="shared" si="52"/>
        <v>0.87102156205011927</v>
      </c>
      <c r="AI99" s="170">
        <f t="shared" si="81"/>
        <v>112.13693882833938</v>
      </c>
      <c r="AJ99" s="170">
        <f t="shared" si="82"/>
        <v>7.4757959218892918</v>
      </c>
      <c r="AK99" s="176">
        <f t="shared" si="83"/>
        <v>0.18850850325461285</v>
      </c>
      <c r="AL99" s="176">
        <f t="shared" si="84"/>
        <v>0.81149149674538723</v>
      </c>
      <c r="AM99" s="173">
        <f t="shared" si="53"/>
        <v>0.27255739947820246</v>
      </c>
      <c r="AN99" s="173">
        <f t="shared" si="54"/>
        <v>0.89554039296897692</v>
      </c>
      <c r="AO99" s="170">
        <f t="shared" si="85"/>
        <v>121.37077282378476</v>
      </c>
      <c r="AP99" s="170">
        <f t="shared" si="86"/>
        <v>8.0913848549189833</v>
      </c>
      <c r="AQ99" s="176">
        <f t="shared" si="87"/>
        <v>0.16285896437837569</v>
      </c>
      <c r="AR99" s="176">
        <f t="shared" si="88"/>
        <v>0.83714103562162434</v>
      </c>
      <c r="AS99" s="173">
        <f t="shared" si="55"/>
        <v>0.24690786060196532</v>
      </c>
      <c r="AT99" s="173">
        <f t="shared" si="56"/>
        <v>0.92118993184521403</v>
      </c>
      <c r="AU99" s="177">
        <f t="shared" si="49"/>
        <v>5</v>
      </c>
      <c r="AV99" s="178" t="str">
        <f t="shared" si="89"/>
        <v>Jeudi</v>
      </c>
      <c r="AW99" s="177" t="str">
        <f>IF($BD$9="OUI","U",IF(Paramètres!$E$10=Paramètres!$G$10,"-",IF(F99&lt;$BD$7,$BF$8,IF(AND(F99&gt;=$BD$7,F99&lt;$BD$8),$BF$7,IF(AND(F99&gt;=$BD$8,F99&lt;$BE$7),$BF$8,$BF$7)))))</f>
        <v>E</v>
      </c>
      <c r="AX99" s="179">
        <f>IF($BD$9="OUI",0,IF(AW99="H",Paramètres!$E$10,IF(AW99="E",Paramètres!$G$10,Paramètres!$E$10)))</f>
        <v>2</v>
      </c>
      <c r="AY99" s="168" t="str">
        <f t="shared" si="57"/>
        <v>+</v>
      </c>
      <c r="AZ99" s="298">
        <f t="shared" si="90"/>
        <v>2.1873390114782731E-3</v>
      </c>
      <c r="BB99" s="240" t="str">
        <f>IF($BD$9="OUI","U",IF(Paramètres!$D$10=Paramètres!$G$10,"",IF(F99&lt;$BD$7,$BF$8,IF(AND(F99&gt;=$BD$7,F99&lt;$BD$8),$BF$7,IF(AND(F99&gt;=$BD$8,F99&lt;$BE$7),$BF$8,$BF$7)))))</f>
        <v>E</v>
      </c>
    </row>
    <row r="100" spans="6:54" ht="14">
      <c r="F100" s="297">
        <f t="shared" si="91"/>
        <v>44288</v>
      </c>
      <c r="G100" s="169">
        <f t="shared" si="58"/>
        <v>92</v>
      </c>
      <c r="H100" s="170">
        <f t="shared" si="59"/>
        <v>87.675200000000018</v>
      </c>
      <c r="I100" s="170">
        <f t="shared" si="60"/>
        <v>1.914045881337159</v>
      </c>
      <c r="J100" s="170">
        <f t="shared" si="61"/>
        <v>12.589245881337149</v>
      </c>
      <c r="K100" s="170">
        <f t="shared" si="62"/>
        <v>-1.0083222245661057</v>
      </c>
      <c r="L100" s="171">
        <f t="shared" si="63"/>
        <v>3.6228946270842135</v>
      </c>
      <c r="M100" s="172" t="str">
        <f t="shared" si="64"/>
        <v>+</v>
      </c>
      <c r="N100" s="173">
        <f t="shared" si="65"/>
        <v>0.15095394279517557</v>
      </c>
      <c r="O100" s="174">
        <f t="shared" si="66"/>
        <v>4.9740482020156227</v>
      </c>
      <c r="P100" s="175">
        <f t="shared" si="48"/>
        <v>0.58384305954041349</v>
      </c>
      <c r="Q100" s="174">
        <f t="shared" si="67"/>
        <v>49.791909313126737</v>
      </c>
      <c r="R100" s="170">
        <f t="shared" si="68"/>
        <v>96.216964088423111</v>
      </c>
      <c r="S100" s="170">
        <f t="shared" si="69"/>
        <v>6.4144642725615411</v>
      </c>
      <c r="T100" s="291">
        <f t="shared" si="92"/>
        <v>0.53453868938012838</v>
      </c>
      <c r="U100" s="170">
        <f t="shared" si="70"/>
        <v>5.5855357274384589</v>
      </c>
      <c r="V100" s="170">
        <f t="shared" si="71"/>
        <v>18.414464272561542</v>
      </c>
      <c r="W100" s="176">
        <f t="shared" si="72"/>
        <v>0.23273065530993578</v>
      </c>
      <c r="X100" s="176">
        <f t="shared" si="73"/>
        <v>0.76726934469006425</v>
      </c>
      <c r="Y100" s="173">
        <f t="shared" si="74"/>
        <v>0.31666666666666665</v>
      </c>
      <c r="Z100" s="173">
        <f t="shared" si="50"/>
        <v>0.85138888888888886</v>
      </c>
      <c r="AA100" s="174">
        <f t="shared" si="75"/>
        <v>97.911485345652835</v>
      </c>
      <c r="AB100" s="174">
        <f t="shared" si="76"/>
        <v>44.599472900757874</v>
      </c>
      <c r="AC100" s="170">
        <f t="shared" si="77"/>
        <v>103.71645875316939</v>
      </c>
      <c r="AD100" s="170">
        <f t="shared" si="78"/>
        <v>6.9144305835446263</v>
      </c>
      <c r="AE100" s="176">
        <f t="shared" si="79"/>
        <v>0.21189872568564058</v>
      </c>
      <c r="AF100" s="176">
        <f t="shared" si="80"/>
        <v>0.78810127431435939</v>
      </c>
      <c r="AG100" s="173">
        <f t="shared" si="51"/>
        <v>0.29574178522605399</v>
      </c>
      <c r="AH100" s="173">
        <f t="shared" si="52"/>
        <v>0.87194433385477277</v>
      </c>
      <c r="AI100" s="170">
        <f t="shared" si="81"/>
        <v>112.56919371390089</v>
      </c>
      <c r="AJ100" s="170">
        <f t="shared" si="82"/>
        <v>7.5046129142600595</v>
      </c>
      <c r="AK100" s="176">
        <f t="shared" si="83"/>
        <v>0.18730779523916419</v>
      </c>
      <c r="AL100" s="176">
        <f t="shared" si="84"/>
        <v>0.8126922047608357</v>
      </c>
      <c r="AM100" s="173">
        <f t="shared" si="53"/>
        <v>0.27115085477957762</v>
      </c>
      <c r="AN100" s="173">
        <f t="shared" si="54"/>
        <v>0.89653526430124908</v>
      </c>
      <c r="AO100" s="170">
        <f t="shared" si="85"/>
        <v>121.84562185639722</v>
      </c>
      <c r="AP100" s="170">
        <f t="shared" si="86"/>
        <v>8.123041457093148</v>
      </c>
      <c r="AQ100" s="176">
        <f t="shared" si="87"/>
        <v>0.16153993928778551</v>
      </c>
      <c r="AR100" s="176">
        <f t="shared" si="88"/>
        <v>0.83846006071221446</v>
      </c>
      <c r="AS100" s="173">
        <f t="shared" si="55"/>
        <v>0.24538299882819892</v>
      </c>
      <c r="AT100" s="173">
        <f t="shared" si="56"/>
        <v>0.92230312025262784</v>
      </c>
      <c r="AU100" s="177">
        <f t="shared" si="49"/>
        <v>6</v>
      </c>
      <c r="AV100" s="178" t="str">
        <f t="shared" si="89"/>
        <v>Vendredi</v>
      </c>
      <c r="AW100" s="177" t="str">
        <f>IF($BD$9="OUI","U",IF(Paramètres!$E$10=Paramètres!$G$10,"-",IF(F100&lt;$BD$7,$BF$8,IF(AND(F100&gt;=$BD$7,F100&lt;$BD$8),$BF$7,IF(AND(F100&gt;=$BD$8,F100&lt;$BE$7),$BF$8,$BF$7)))))</f>
        <v>E</v>
      </c>
      <c r="AX100" s="179">
        <f>IF($BD$9="OUI",0,IF(AW100="H",Paramètres!$E$10,IF(AW100="E",Paramètres!$G$10,Paramètres!$E$10)))</f>
        <v>2</v>
      </c>
      <c r="AY100" s="168" t="str">
        <f t="shared" si="57"/>
        <v>+</v>
      </c>
      <c r="AZ100" s="298">
        <f t="shared" si="90"/>
        <v>2.1837255679915124E-3</v>
      </c>
      <c r="BB100" s="240" t="str">
        <f>IF($BD$9="OUI","U",IF(Paramètres!$D$10=Paramètres!$G$10,"",IF(F100&lt;$BD$7,$BF$8,IF(AND(F100&gt;=$BD$7,F100&lt;$BD$8),$BF$7,IF(AND(F100&gt;=$BD$8,F100&lt;$BE$7),$BF$8,$BF$7)))))</f>
        <v>E</v>
      </c>
    </row>
    <row r="101" spans="6:54" ht="14">
      <c r="F101" s="297">
        <f t="shared" si="91"/>
        <v>44289</v>
      </c>
      <c r="G101" s="169">
        <f t="shared" si="58"/>
        <v>93</v>
      </c>
      <c r="H101" s="170">
        <f t="shared" si="59"/>
        <v>88.660799999999995</v>
      </c>
      <c r="I101" s="170">
        <f t="shared" si="60"/>
        <v>1.9144117948428239</v>
      </c>
      <c r="J101" s="170">
        <f t="shared" si="61"/>
        <v>13.575211794842801</v>
      </c>
      <c r="K101" s="170">
        <f t="shared" si="62"/>
        <v>-1.0822643813252408</v>
      </c>
      <c r="L101" s="171">
        <f t="shared" si="63"/>
        <v>3.3285896540703321</v>
      </c>
      <c r="M101" s="172" t="str">
        <f t="shared" si="64"/>
        <v>+</v>
      </c>
      <c r="N101" s="173">
        <f t="shared" si="65"/>
        <v>0.13869123558626384</v>
      </c>
      <c r="O101" s="174">
        <f t="shared" si="66"/>
        <v>5.3576399756364852</v>
      </c>
      <c r="P101" s="175">
        <f t="shared" si="48"/>
        <v>0.58363868108693162</v>
      </c>
      <c r="Q101" s="174">
        <f t="shared" si="67"/>
        <v>50.175501086747602</v>
      </c>
      <c r="R101" s="170">
        <f t="shared" si="68"/>
        <v>96.609333530224816</v>
      </c>
      <c r="S101" s="170">
        <f t="shared" si="69"/>
        <v>6.4406222353483207</v>
      </c>
      <c r="T101" s="291">
        <f t="shared" si="92"/>
        <v>0.53671851961236006</v>
      </c>
      <c r="U101" s="170">
        <f t="shared" si="70"/>
        <v>5.5593777646516793</v>
      </c>
      <c r="V101" s="170">
        <f t="shared" si="71"/>
        <v>18.440622235348322</v>
      </c>
      <c r="W101" s="176">
        <f t="shared" si="72"/>
        <v>0.23164074019381997</v>
      </c>
      <c r="X101" s="176">
        <f t="shared" si="73"/>
        <v>0.76835925980618003</v>
      </c>
      <c r="Y101" s="173">
        <f t="shared" si="74"/>
        <v>0.31527777777777777</v>
      </c>
      <c r="Z101" s="173">
        <f t="shared" si="50"/>
        <v>0.8520833333333333</v>
      </c>
      <c r="AA101" s="174">
        <f t="shared" si="75"/>
        <v>98.459067689384639</v>
      </c>
      <c r="AB101" s="174">
        <f t="shared" si="76"/>
        <v>44.564283860224336</v>
      </c>
      <c r="AC101" s="170">
        <f t="shared" si="77"/>
        <v>104.1227735458598</v>
      </c>
      <c r="AD101" s="170">
        <f t="shared" si="78"/>
        <v>6.9415182363906531</v>
      </c>
      <c r="AE101" s="176">
        <f t="shared" si="79"/>
        <v>0.21077007348372279</v>
      </c>
      <c r="AF101" s="176">
        <f t="shared" si="80"/>
        <v>0.78922992651627721</v>
      </c>
      <c r="AG101" s="173">
        <f t="shared" si="51"/>
        <v>0.29440875457065435</v>
      </c>
      <c r="AH101" s="173">
        <f t="shared" si="52"/>
        <v>0.87286860760320872</v>
      </c>
      <c r="AI101" s="170">
        <f t="shared" si="81"/>
        <v>113.0024792759291</v>
      </c>
      <c r="AJ101" s="170">
        <f t="shared" si="82"/>
        <v>7.5334986183952735</v>
      </c>
      <c r="AK101" s="176">
        <f t="shared" si="83"/>
        <v>0.18610422423353026</v>
      </c>
      <c r="AL101" s="176">
        <f t="shared" si="84"/>
        <v>0.81389577576646976</v>
      </c>
      <c r="AM101" s="173">
        <f t="shared" si="53"/>
        <v>0.2697429053204618</v>
      </c>
      <c r="AN101" s="173">
        <f t="shared" si="54"/>
        <v>0.89753445685340127</v>
      </c>
      <c r="AO101" s="170">
        <f t="shared" si="85"/>
        <v>122.3229932563613</v>
      </c>
      <c r="AP101" s="170">
        <f t="shared" si="86"/>
        <v>8.1548662170907527</v>
      </c>
      <c r="AQ101" s="176">
        <f t="shared" si="87"/>
        <v>0.16021390762121865</v>
      </c>
      <c r="AR101" s="176">
        <f t="shared" si="88"/>
        <v>0.83978609237878132</v>
      </c>
      <c r="AS101" s="173">
        <f t="shared" si="55"/>
        <v>0.24385258870815019</v>
      </c>
      <c r="AT101" s="173">
        <f t="shared" si="56"/>
        <v>0.92342477346571294</v>
      </c>
      <c r="AU101" s="177">
        <f t="shared" si="49"/>
        <v>7</v>
      </c>
      <c r="AV101" s="178" t="str">
        <f t="shared" si="89"/>
        <v>Samedi</v>
      </c>
      <c r="AW101" s="177" t="str">
        <f>IF($BD$9="OUI","U",IF(Paramètres!$E$10=Paramètres!$G$10,"-",IF(F101&lt;$BD$7,$BF$8,IF(AND(F101&gt;=$BD$7,F101&lt;$BD$8),$BF$7,IF(AND(F101&gt;=$BD$8,F101&lt;$BE$7),$BF$8,$BF$7)))))</f>
        <v>E</v>
      </c>
      <c r="AX101" s="179">
        <f>IF($BD$9="OUI",0,IF(AW101="H",Paramètres!$E$10,IF(AW101="E",Paramètres!$G$10,Paramètres!$E$10)))</f>
        <v>2</v>
      </c>
      <c r="AY101" s="168" t="str">
        <f t="shared" si="57"/>
        <v>+</v>
      </c>
      <c r="AZ101" s="298">
        <f t="shared" si="90"/>
        <v>2.179830232231672E-3</v>
      </c>
      <c r="BB101" s="240" t="str">
        <f>IF($BD$9="OUI","U",IF(Paramètres!$D$10=Paramètres!$G$10,"",IF(F101&lt;$BD$7,$BF$8,IF(AND(F101&gt;=$BD$7,F101&lt;$BD$8),$BF$7,IF(AND(F101&gt;=$BD$8,F101&lt;$BE$7),$BF$8,$BF$7)))))</f>
        <v>E</v>
      </c>
    </row>
    <row r="102" spans="6:54" ht="14">
      <c r="F102" s="297">
        <f t="shared" si="91"/>
        <v>44290</v>
      </c>
      <c r="G102" s="169">
        <f t="shared" si="58"/>
        <v>94</v>
      </c>
      <c r="H102" s="170">
        <f t="shared" si="59"/>
        <v>89.646399999999971</v>
      </c>
      <c r="I102" s="170">
        <f t="shared" si="60"/>
        <v>1.9142104037497096</v>
      </c>
      <c r="J102" s="170">
        <f t="shared" si="61"/>
        <v>14.560610403749706</v>
      </c>
      <c r="K102" s="170">
        <f t="shared" si="62"/>
        <v>-1.1550360283196044</v>
      </c>
      <c r="L102" s="171">
        <f t="shared" si="63"/>
        <v>3.036697501720421</v>
      </c>
      <c r="M102" s="172" t="str">
        <f t="shared" si="64"/>
        <v>+</v>
      </c>
      <c r="N102" s="173">
        <f t="shared" si="65"/>
        <v>0.1265290625716842</v>
      </c>
      <c r="O102" s="174">
        <f t="shared" si="66"/>
        <v>5.739661044105909</v>
      </c>
      <c r="P102" s="175">
        <f t="shared" si="48"/>
        <v>0.58343597820335524</v>
      </c>
      <c r="Q102" s="174">
        <f t="shared" si="67"/>
        <v>50.557522155217022</v>
      </c>
      <c r="R102" s="170">
        <f t="shared" si="68"/>
        <v>97.000949838432646</v>
      </c>
      <c r="S102" s="170">
        <f t="shared" si="69"/>
        <v>6.4667299892288428</v>
      </c>
      <c r="T102" s="291">
        <f t="shared" si="92"/>
        <v>0.53889416576907023</v>
      </c>
      <c r="U102" s="170">
        <f t="shared" si="70"/>
        <v>5.5332700107711572</v>
      </c>
      <c r="V102" s="170">
        <f t="shared" si="71"/>
        <v>18.466729989228842</v>
      </c>
      <c r="W102" s="176">
        <f t="shared" si="72"/>
        <v>0.23055291711546488</v>
      </c>
      <c r="X102" s="176">
        <f t="shared" si="73"/>
        <v>0.76944708288453512</v>
      </c>
      <c r="Y102" s="173">
        <f t="shared" si="74"/>
        <v>0.31388888888888888</v>
      </c>
      <c r="Z102" s="173">
        <f t="shared" si="50"/>
        <v>0.85277777777777775</v>
      </c>
      <c r="AA102" s="174">
        <f t="shared" si="75"/>
        <v>99.004840119070991</v>
      </c>
      <c r="AB102" s="174">
        <f t="shared" si="76"/>
        <v>44.526578271590097</v>
      </c>
      <c r="AC102" s="170">
        <f t="shared" si="77"/>
        <v>104.5290498777736</v>
      </c>
      <c r="AD102" s="170">
        <f t="shared" si="78"/>
        <v>6.9686033251849064</v>
      </c>
      <c r="AE102" s="176">
        <f t="shared" si="79"/>
        <v>0.20964152811729556</v>
      </c>
      <c r="AF102" s="176">
        <f t="shared" si="80"/>
        <v>0.79035847188270447</v>
      </c>
      <c r="AG102" s="173">
        <f t="shared" si="51"/>
        <v>0.29307750632065083</v>
      </c>
      <c r="AH102" s="173">
        <f t="shared" si="52"/>
        <v>0.87379445008605972</v>
      </c>
      <c r="AI102" s="170">
        <f t="shared" si="81"/>
        <v>113.43674628876813</v>
      </c>
      <c r="AJ102" s="170">
        <f t="shared" si="82"/>
        <v>7.5624497525845422</v>
      </c>
      <c r="AK102" s="176">
        <f t="shared" si="83"/>
        <v>0.18489792697564408</v>
      </c>
      <c r="AL102" s="176">
        <f t="shared" si="84"/>
        <v>0.81510207302435589</v>
      </c>
      <c r="AM102" s="173">
        <f t="shared" si="53"/>
        <v>0.2683339051789993</v>
      </c>
      <c r="AN102" s="173">
        <f t="shared" si="54"/>
        <v>0.89853805122771113</v>
      </c>
      <c r="AO102" s="170">
        <f t="shared" si="85"/>
        <v>122.8028631156446</v>
      </c>
      <c r="AP102" s="170">
        <f t="shared" si="86"/>
        <v>8.1868575410429738</v>
      </c>
      <c r="AQ102" s="176">
        <f t="shared" si="87"/>
        <v>0.15888093578987608</v>
      </c>
      <c r="AR102" s="176">
        <f t="shared" si="88"/>
        <v>0.84111906421012395</v>
      </c>
      <c r="AS102" s="173">
        <f t="shared" si="55"/>
        <v>0.2423169139932313</v>
      </c>
      <c r="AT102" s="173">
        <f t="shared" si="56"/>
        <v>0.92455504241347919</v>
      </c>
      <c r="AU102" s="177">
        <f t="shared" si="49"/>
        <v>1</v>
      </c>
      <c r="AV102" s="178" t="str">
        <f t="shared" si="89"/>
        <v>Dimanche</v>
      </c>
      <c r="AW102" s="177" t="str">
        <f>IF($BD$9="OUI","U",IF(Paramètres!$E$10=Paramètres!$G$10,"-",IF(F102&lt;$BD$7,$BF$8,IF(AND(F102&gt;=$BD$7,F102&lt;$BD$8),$BF$7,IF(AND(F102&gt;=$BD$8,F102&lt;$BE$7),$BF$8,$BF$7)))))</f>
        <v>E</v>
      </c>
      <c r="AX102" s="179">
        <f>IF($BD$9="OUI",0,IF(AW102="H",Paramètres!$E$10,IF(AW102="E",Paramètres!$G$10,Paramètres!$E$10)))</f>
        <v>2</v>
      </c>
      <c r="AY102" s="168" t="str">
        <f t="shared" si="57"/>
        <v>+</v>
      </c>
      <c r="AZ102" s="298">
        <f t="shared" si="90"/>
        <v>2.1756461567101759E-3</v>
      </c>
      <c r="BB102" s="240" t="str">
        <f>IF($BD$9="OUI","U",IF(Paramètres!$D$10=Paramètres!$G$10,"",IF(F102&lt;$BD$7,$BF$8,IF(AND(F102&gt;=$BD$7,F102&lt;$BD$8),$BF$7,IF(AND(F102&gt;=$BD$8,F102&lt;$BE$7),$BF$8,$BF$7)))))</f>
        <v>E</v>
      </c>
    </row>
    <row r="103" spans="6:54" ht="14">
      <c r="F103" s="297">
        <f t="shared" si="91"/>
        <v>44291</v>
      </c>
      <c r="G103" s="169">
        <f t="shared" si="58"/>
        <v>95</v>
      </c>
      <c r="H103" s="170">
        <f t="shared" si="59"/>
        <v>90.632000000000005</v>
      </c>
      <c r="I103" s="170">
        <f t="shared" si="60"/>
        <v>1.9134423781006173</v>
      </c>
      <c r="J103" s="170">
        <f t="shared" si="61"/>
        <v>15.545442378100631</v>
      </c>
      <c r="K103" s="170">
        <f t="shared" si="62"/>
        <v>-1.2265603191613046</v>
      </c>
      <c r="L103" s="171">
        <f t="shared" si="63"/>
        <v>2.747528235757251</v>
      </c>
      <c r="M103" s="172" t="str">
        <f t="shared" si="64"/>
        <v>+</v>
      </c>
      <c r="N103" s="173">
        <f t="shared" si="65"/>
        <v>0.11448034315655213</v>
      </c>
      <c r="O103" s="174">
        <f t="shared" si="66"/>
        <v>6.1200153483679571</v>
      </c>
      <c r="P103" s="175">
        <f t="shared" ref="P103:P166" si="93">(12+$L103/60+$O$3*4/60+AX103)/24</f>
        <v>0.58323516621310312</v>
      </c>
      <c r="Q103" s="174">
        <f t="shared" si="67"/>
        <v>50.937876459479071</v>
      </c>
      <c r="R103" s="170">
        <f t="shared" si="68"/>
        <v>97.391759701858803</v>
      </c>
      <c r="S103" s="170">
        <f t="shared" si="69"/>
        <v>6.49278398012392</v>
      </c>
      <c r="T103" s="291">
        <f t="shared" si="92"/>
        <v>0.54106533167699333</v>
      </c>
      <c r="U103" s="170">
        <f t="shared" si="70"/>
        <v>5.50721601987608</v>
      </c>
      <c r="V103" s="170">
        <f t="shared" si="71"/>
        <v>18.492783980123921</v>
      </c>
      <c r="W103" s="176">
        <f t="shared" si="72"/>
        <v>0.22946733416150333</v>
      </c>
      <c r="X103" s="176">
        <f t="shared" si="73"/>
        <v>0.77053266583849667</v>
      </c>
      <c r="Y103" s="173">
        <f t="shared" si="74"/>
        <v>0.3125</v>
      </c>
      <c r="Z103" s="173">
        <f t="shared" si="50"/>
        <v>0.8534722222222223</v>
      </c>
      <c r="AA103" s="174">
        <f t="shared" si="75"/>
        <v>99.548686950126552</v>
      </c>
      <c r="AB103" s="174">
        <f t="shared" si="76"/>
        <v>44.486385625627094</v>
      </c>
      <c r="AC103" s="170">
        <f t="shared" si="77"/>
        <v>104.93523186475845</v>
      </c>
      <c r="AD103" s="170">
        <f t="shared" si="78"/>
        <v>6.9956821243172298</v>
      </c>
      <c r="AE103" s="176">
        <f t="shared" si="79"/>
        <v>0.20851324482011543</v>
      </c>
      <c r="AF103" s="176">
        <f t="shared" si="80"/>
        <v>0.79148675517988465</v>
      </c>
      <c r="AG103" s="173">
        <f t="shared" si="51"/>
        <v>0.29174841103321841</v>
      </c>
      <c r="AH103" s="173">
        <f t="shared" si="52"/>
        <v>0.87472192139298766</v>
      </c>
      <c r="AI103" s="170">
        <f t="shared" si="81"/>
        <v>113.87194351927761</v>
      </c>
      <c r="AJ103" s="170">
        <f t="shared" si="82"/>
        <v>7.5914629012851735</v>
      </c>
      <c r="AK103" s="176">
        <f t="shared" si="83"/>
        <v>0.18368904577978443</v>
      </c>
      <c r="AL103" s="176">
        <f t="shared" si="84"/>
        <v>0.81631095422021549</v>
      </c>
      <c r="AM103" s="173">
        <f t="shared" si="53"/>
        <v>0.26692421199288746</v>
      </c>
      <c r="AN103" s="173">
        <f t="shared" si="54"/>
        <v>0.8995461204333185</v>
      </c>
      <c r="AO103" s="170">
        <f t="shared" si="85"/>
        <v>123.28520594214662</v>
      </c>
      <c r="AP103" s="170">
        <f t="shared" si="86"/>
        <v>8.2190137294764405</v>
      </c>
      <c r="AQ103" s="176">
        <f t="shared" si="87"/>
        <v>0.15754109460514831</v>
      </c>
      <c r="AR103" s="176">
        <f t="shared" si="88"/>
        <v>0.84245890539485169</v>
      </c>
      <c r="AS103" s="173">
        <f t="shared" si="55"/>
        <v>0.24077626081825132</v>
      </c>
      <c r="AT103" s="173">
        <f t="shared" si="56"/>
        <v>0.92569407160795469</v>
      </c>
      <c r="AU103" s="177">
        <f t="shared" si="49"/>
        <v>2</v>
      </c>
      <c r="AV103" s="178" t="str">
        <f t="shared" si="89"/>
        <v>Lundi</v>
      </c>
      <c r="AW103" s="177" t="str">
        <f>IF($BD$9="OUI","U",IF(Paramètres!$E$10=Paramètres!$G$10,"-",IF(F103&lt;$BD$7,$BF$8,IF(AND(F103&gt;=$BD$7,F103&lt;$BD$8),$BF$7,IF(AND(F103&gt;=$BD$8,F103&lt;$BE$7),$BF$8,$BF$7)))))</f>
        <v>E</v>
      </c>
      <c r="AX103" s="179">
        <f>IF($BD$9="OUI",0,IF(AW103="H",Paramètres!$E$10,IF(AW103="E",Paramètres!$G$10,Paramètres!$E$10)))</f>
        <v>2</v>
      </c>
      <c r="AY103" s="168" t="str">
        <f t="shared" si="57"/>
        <v>+</v>
      </c>
      <c r="AZ103" s="298">
        <f t="shared" si="90"/>
        <v>2.1711659079231005E-3</v>
      </c>
      <c r="BB103" s="240" t="str">
        <f>IF($BD$9="OUI","U",IF(Paramètres!$D$10=Paramètres!$G$10,"",IF(F103&lt;$BD$7,$BF$8,IF(AND(F103&gt;=$BD$7,F103&lt;$BD$8),$BF$7,IF(AND(F103&gt;=$BD$8,F103&lt;$BE$7),$BF$8,$BF$7)))))</f>
        <v>E</v>
      </c>
    </row>
    <row r="104" spans="6:54" ht="14">
      <c r="F104" s="297">
        <f t="shared" si="91"/>
        <v>44292</v>
      </c>
      <c r="G104" s="169">
        <f t="shared" si="58"/>
        <v>96</v>
      </c>
      <c r="H104" s="170">
        <f t="shared" si="59"/>
        <v>91.617600000000039</v>
      </c>
      <c r="I104" s="170">
        <f t="shared" si="60"/>
        <v>1.9121085558650068</v>
      </c>
      <c r="J104" s="170">
        <f t="shared" si="61"/>
        <v>16.529708555865</v>
      </c>
      <c r="K104" s="170">
        <f t="shared" si="62"/>
        <v>-1.2967613560574041</v>
      </c>
      <c r="L104" s="171">
        <f t="shared" si="63"/>
        <v>2.4613887992304111</v>
      </c>
      <c r="M104" s="172" t="str">
        <f t="shared" si="64"/>
        <v>+</v>
      </c>
      <c r="N104" s="173">
        <f t="shared" si="65"/>
        <v>0.10255786663460047</v>
      </c>
      <c r="O104" s="174">
        <f t="shared" si="66"/>
        <v>6.498607083806708</v>
      </c>
      <c r="P104" s="175">
        <f t="shared" si="93"/>
        <v>0.58303645827107053</v>
      </c>
      <c r="Q104" s="174">
        <f t="shared" si="67"/>
        <v>51.316468194917825</v>
      </c>
      <c r="R104" s="170">
        <f t="shared" si="68"/>
        <v>97.781708366844185</v>
      </c>
      <c r="S104" s="170">
        <f t="shared" si="69"/>
        <v>6.5187805577896123</v>
      </c>
      <c r="T104" s="291">
        <f t="shared" si="92"/>
        <v>0.54323171314913432</v>
      </c>
      <c r="U104" s="170">
        <f t="shared" si="70"/>
        <v>5.4812194422103877</v>
      </c>
      <c r="V104" s="170">
        <f t="shared" si="71"/>
        <v>18.518780557789611</v>
      </c>
      <c r="W104" s="176">
        <f t="shared" si="72"/>
        <v>0.22838414342543281</v>
      </c>
      <c r="X104" s="176">
        <f t="shared" si="73"/>
        <v>0.7716158565745671</v>
      </c>
      <c r="Y104" s="173">
        <f t="shared" si="74"/>
        <v>0.31111111111111112</v>
      </c>
      <c r="Z104" s="173">
        <f t="shared" si="50"/>
        <v>0.85486111111111107</v>
      </c>
      <c r="AA104" s="174">
        <f t="shared" si="75"/>
        <v>100.09049206962982</v>
      </c>
      <c r="AB104" s="174">
        <f t="shared" si="76"/>
        <v>44.443737258035043</v>
      </c>
      <c r="AC104" s="170">
        <f t="shared" si="77"/>
        <v>105.34126181402169</v>
      </c>
      <c r="AD104" s="170">
        <f t="shared" si="78"/>
        <v>7.0227507876014466</v>
      </c>
      <c r="AE104" s="176">
        <f t="shared" si="79"/>
        <v>0.20738538384993974</v>
      </c>
      <c r="AF104" s="176">
        <f t="shared" si="80"/>
        <v>0.79261461615006024</v>
      </c>
      <c r="AG104" s="173">
        <f t="shared" si="51"/>
        <v>0.29042184212101024</v>
      </c>
      <c r="AH104" s="173">
        <f t="shared" si="52"/>
        <v>0.87565107442113066</v>
      </c>
      <c r="AI104" s="170">
        <f t="shared" si="81"/>
        <v>114.30801757602768</v>
      </c>
      <c r="AJ104" s="170">
        <f t="shared" si="82"/>
        <v>7.6205345050685116</v>
      </c>
      <c r="AK104" s="176">
        <f t="shared" si="83"/>
        <v>0.18247772895547867</v>
      </c>
      <c r="AL104" s="176">
        <f t="shared" si="84"/>
        <v>0.81752227104452135</v>
      </c>
      <c r="AM104" s="173">
        <f t="shared" si="53"/>
        <v>0.26551418722654918</v>
      </c>
      <c r="AN104" s="173">
        <f t="shared" si="54"/>
        <v>0.90055872931559178</v>
      </c>
      <c r="AO104" s="170">
        <f t="shared" si="85"/>
        <v>123.76999450159367</v>
      </c>
      <c r="AP104" s="170">
        <f t="shared" si="86"/>
        <v>8.2513329667729121</v>
      </c>
      <c r="AQ104" s="176">
        <f t="shared" si="87"/>
        <v>0.15619445971779533</v>
      </c>
      <c r="AR104" s="176">
        <f t="shared" si="88"/>
        <v>0.84380554028220478</v>
      </c>
      <c r="AS104" s="173">
        <f t="shared" si="55"/>
        <v>0.23923091798886584</v>
      </c>
      <c r="AT104" s="173">
        <f t="shared" si="56"/>
        <v>0.9268419985532752</v>
      </c>
      <c r="AU104" s="177">
        <f t="shared" ref="AU104:AU167" si="94">WEEKDAY(F104,1)</f>
        <v>3</v>
      </c>
      <c r="AV104" s="178" t="str">
        <f t="shared" si="89"/>
        <v>Mardi</v>
      </c>
      <c r="AW104" s="177" t="str">
        <f>IF($BD$9="OUI","U",IF(Paramètres!$E$10=Paramètres!$G$10,"-",IF(F104&lt;$BD$7,$BF$8,IF(AND(F104&gt;=$BD$7,F104&lt;$BD$8),$BF$7,IF(AND(F104&gt;=$BD$8,F104&lt;$BE$7),$BF$8,$BF$7)))))</f>
        <v>E</v>
      </c>
      <c r="AX104" s="179">
        <f>IF($BD$9="OUI",0,IF(AW104="H",Paramètres!$E$10,IF(AW104="E",Paramètres!$G$10,Paramètres!$E$10)))</f>
        <v>2</v>
      </c>
      <c r="AY104" s="168" t="str">
        <f t="shared" si="57"/>
        <v>+</v>
      </c>
      <c r="AZ104" s="298">
        <f t="shared" si="90"/>
        <v>2.166381472140988E-3</v>
      </c>
      <c r="BB104" s="240" t="str">
        <f>IF($BD$9="OUI","U",IF(Paramètres!$D$10=Paramètres!$G$10,"",IF(F104&lt;$BD$7,$BF$8,IF(AND(F104&gt;=$BD$7,F104&lt;$BD$8),$BF$7,IF(AND(F104&gt;=$BD$8,F104&lt;$BE$7),$BF$8,$BF$7)))))</f>
        <v>E</v>
      </c>
    </row>
    <row r="105" spans="6:54" ht="14">
      <c r="F105" s="297">
        <f t="shared" si="91"/>
        <v>44293</v>
      </c>
      <c r="G105" s="169">
        <f t="shared" si="58"/>
        <v>97</v>
      </c>
      <c r="H105" s="170">
        <f t="shared" si="59"/>
        <v>92.603200000000015</v>
      </c>
      <c r="I105" s="170">
        <f t="shared" si="60"/>
        <v>1.9102099419682574</v>
      </c>
      <c r="J105" s="170">
        <f t="shared" si="61"/>
        <v>17.513409941968291</v>
      </c>
      <c r="K105" s="170">
        <f t="shared" si="62"/>
        <v>-1.3655642455947796</v>
      </c>
      <c r="L105" s="171">
        <f t="shared" si="63"/>
        <v>2.1785827854939113</v>
      </c>
      <c r="M105" s="172" t="str">
        <f t="shared" si="64"/>
        <v>+</v>
      </c>
      <c r="N105" s="173">
        <f t="shared" si="65"/>
        <v>9.0774282728912969E-2</v>
      </c>
      <c r="O105" s="174">
        <f t="shared" si="66"/>
        <v>6.8753406936132073</v>
      </c>
      <c r="P105" s="175">
        <f t="shared" si="93"/>
        <v>0.58284006520597575</v>
      </c>
      <c r="Q105" s="174">
        <f t="shared" si="67"/>
        <v>51.693201804724325</v>
      </c>
      <c r="R105" s="170">
        <f t="shared" si="68"/>
        <v>98.170739533949728</v>
      </c>
      <c r="S105" s="170">
        <f t="shared" si="69"/>
        <v>6.5447159689299816</v>
      </c>
      <c r="T105" s="291">
        <f t="shared" si="92"/>
        <v>0.5453929974108318</v>
      </c>
      <c r="U105" s="170">
        <f t="shared" si="70"/>
        <v>5.4552840310700184</v>
      </c>
      <c r="V105" s="170">
        <f t="shared" si="71"/>
        <v>18.544715968929982</v>
      </c>
      <c r="W105" s="176">
        <f t="shared" si="72"/>
        <v>0.2273035012945841</v>
      </c>
      <c r="X105" s="176">
        <f t="shared" si="73"/>
        <v>0.7726964987054159</v>
      </c>
      <c r="Y105" s="173">
        <f t="shared" si="74"/>
        <v>0.31041666666666667</v>
      </c>
      <c r="Z105" s="173">
        <f t="shared" si="50"/>
        <v>0.85555555555555562</v>
      </c>
      <c r="AA105" s="174">
        <f t="shared" si="75"/>
        <v>100.63013888127234</v>
      </c>
      <c r="AB105" s="174">
        <f t="shared" si="76"/>
        <v>44.39866637309715</v>
      </c>
      <c r="AC105" s="170">
        <f t="shared" si="77"/>
        <v>105.74708010156617</v>
      </c>
      <c r="AD105" s="170">
        <f t="shared" si="78"/>
        <v>7.0498053401044114</v>
      </c>
      <c r="AE105" s="176">
        <f t="shared" si="79"/>
        <v>0.20625811082898285</v>
      </c>
      <c r="AF105" s="176">
        <f t="shared" si="80"/>
        <v>0.79374188917101718</v>
      </c>
      <c r="AG105" s="173">
        <f t="shared" si="51"/>
        <v>0.28909817603495858</v>
      </c>
      <c r="AH105" s="173">
        <f t="shared" si="52"/>
        <v>0.87658195437699293</v>
      </c>
      <c r="AI105" s="170">
        <f t="shared" si="81"/>
        <v>114.74491275558094</v>
      </c>
      <c r="AJ105" s="170">
        <f t="shared" si="82"/>
        <v>7.6496608503720624</v>
      </c>
      <c r="AK105" s="176">
        <f t="shared" si="83"/>
        <v>0.18126413123449739</v>
      </c>
      <c r="AL105" s="176">
        <f t="shared" si="84"/>
        <v>0.81873586876550253</v>
      </c>
      <c r="AM105" s="173">
        <f t="shared" si="53"/>
        <v>0.26410419644047312</v>
      </c>
      <c r="AN105" s="173">
        <f t="shared" si="54"/>
        <v>0.90157593397147828</v>
      </c>
      <c r="AO105" s="170">
        <f t="shared" si="85"/>
        <v>124.2571996533534</v>
      </c>
      <c r="AP105" s="170">
        <f t="shared" si="86"/>
        <v>8.2838133102235592</v>
      </c>
      <c r="AQ105" s="176">
        <f t="shared" si="87"/>
        <v>0.15484111207401838</v>
      </c>
      <c r="AR105" s="176">
        <f t="shared" si="88"/>
        <v>0.84515888792598159</v>
      </c>
      <c r="AS105" s="173">
        <f t="shared" si="55"/>
        <v>0.23768117727999405</v>
      </c>
      <c r="AT105" s="173">
        <f t="shared" si="56"/>
        <v>0.92799895313195735</v>
      </c>
      <c r="AU105" s="177">
        <f t="shared" si="94"/>
        <v>4</v>
      </c>
      <c r="AV105" s="178" t="str">
        <f t="shared" si="89"/>
        <v>Mercredi</v>
      </c>
      <c r="AW105" s="177" t="str">
        <f>IF($BD$9="OUI","U",IF(Paramètres!$E$10=Paramètres!$G$10,"-",IF(F105&lt;$BD$7,$BF$8,IF(AND(F105&gt;=$BD$7,F105&lt;$BD$8),$BF$7,IF(AND(F105&gt;=$BD$8,F105&lt;$BE$7),$BF$8,$BF$7)))))</f>
        <v>E</v>
      </c>
      <c r="AX105" s="179">
        <f>IF($BD$9="OUI",0,IF(AW105="H",Paramètres!$E$10,IF(AW105="E",Paramètres!$G$10,Paramètres!$E$10)))</f>
        <v>2</v>
      </c>
      <c r="AY105" s="168" t="str">
        <f t="shared" si="57"/>
        <v>+</v>
      </c>
      <c r="AZ105" s="298">
        <f t="shared" si="90"/>
        <v>2.1612842616974826E-3</v>
      </c>
      <c r="BB105" s="240" t="str">
        <f>IF($BD$9="OUI","U",IF(Paramètres!$D$10=Paramètres!$G$10,"",IF(F105&lt;$BD$7,$BF$8,IF(AND(F105&gt;=$BD$7,F105&lt;$BD$8),$BF$7,IF(AND(F105&gt;=$BD$8,F105&lt;$BE$7),$BF$8,$BF$7)))))</f>
        <v>E</v>
      </c>
    </row>
    <row r="106" spans="6:54" ht="14">
      <c r="F106" s="297">
        <f t="shared" si="91"/>
        <v>44294</v>
      </c>
      <c r="G106" s="169">
        <f t="shared" si="58"/>
        <v>98</v>
      </c>
      <c r="H106" s="170">
        <f t="shared" si="59"/>
        <v>93.588799999999992</v>
      </c>
      <c r="I106" s="170">
        <f t="shared" si="60"/>
        <v>1.9077477072720737</v>
      </c>
      <c r="J106" s="170">
        <f t="shared" si="61"/>
        <v>18.496547707272043</v>
      </c>
      <c r="K106" s="170">
        <f t="shared" si="62"/>
        <v>-1.4328951566546533</v>
      </c>
      <c r="L106" s="171">
        <f t="shared" si="63"/>
        <v>1.8994102024696815</v>
      </c>
      <c r="M106" s="172" t="str">
        <f t="shared" si="64"/>
        <v>+</v>
      </c>
      <c r="N106" s="173">
        <f t="shared" si="65"/>
        <v>7.9142091769570058E-2</v>
      </c>
      <c r="O106" s="174">
        <f t="shared" si="66"/>
        <v>7.2501208629800926</v>
      </c>
      <c r="P106" s="175">
        <f t="shared" si="93"/>
        <v>0.58264619535665341</v>
      </c>
      <c r="Q106" s="174">
        <f t="shared" si="67"/>
        <v>52.067981974091204</v>
      </c>
      <c r="R106" s="170">
        <f t="shared" si="68"/>
        <v>98.558795255883481</v>
      </c>
      <c r="S106" s="170">
        <f t="shared" si="69"/>
        <v>6.5705863503922322</v>
      </c>
      <c r="T106" s="291">
        <f t="shared" si="92"/>
        <v>0.54754886253268598</v>
      </c>
      <c r="U106" s="170">
        <f t="shared" si="70"/>
        <v>5.4294136496077678</v>
      </c>
      <c r="V106" s="170">
        <f t="shared" si="71"/>
        <v>18.570586350392233</v>
      </c>
      <c r="W106" s="176">
        <f t="shared" si="72"/>
        <v>0.22622556873365698</v>
      </c>
      <c r="X106" s="176">
        <f t="shared" si="73"/>
        <v>0.77377443126634304</v>
      </c>
      <c r="Y106" s="173">
        <f t="shared" si="74"/>
        <v>0.30902777777777779</v>
      </c>
      <c r="Z106" s="173">
        <f t="shared" si="50"/>
        <v>0.85625000000000007</v>
      </c>
      <c r="AA106" s="174">
        <f t="shared" si="75"/>
        <v>101.1675102514147</v>
      </c>
      <c r="AB106" s="174">
        <f t="shared" si="76"/>
        <v>44.351208068833117</v>
      </c>
      <c r="AC106" s="170">
        <f t="shared" si="77"/>
        <v>106.15262504949465</v>
      </c>
      <c r="AD106" s="170">
        <f t="shared" si="78"/>
        <v>7.0768416699663099</v>
      </c>
      <c r="AE106" s="176">
        <f t="shared" si="79"/>
        <v>0.20513159708473708</v>
      </c>
      <c r="AF106" s="176">
        <f t="shared" si="80"/>
        <v>0.79486840291526295</v>
      </c>
      <c r="AG106" s="173">
        <f t="shared" si="51"/>
        <v>0.2877777924413904</v>
      </c>
      <c r="AH106" s="173">
        <f t="shared" si="52"/>
        <v>0.87751459827191625</v>
      </c>
      <c r="AI106" s="170">
        <f t="shared" si="81"/>
        <v>115.18257088583864</v>
      </c>
      <c r="AJ106" s="170">
        <f t="shared" si="82"/>
        <v>7.6788380590559093</v>
      </c>
      <c r="AK106" s="176">
        <f t="shared" si="83"/>
        <v>0.18004841420600379</v>
      </c>
      <c r="AL106" s="176">
        <f t="shared" si="84"/>
        <v>0.81995158579399618</v>
      </c>
      <c r="AM106" s="173">
        <f t="shared" si="53"/>
        <v>0.26269460956265711</v>
      </c>
      <c r="AN106" s="173">
        <f t="shared" si="54"/>
        <v>0.90259778115064959</v>
      </c>
      <c r="AO106" s="170">
        <f t="shared" si="85"/>
        <v>124.74679017981849</v>
      </c>
      <c r="AP106" s="170">
        <f t="shared" si="86"/>
        <v>8.3164526786545654</v>
      </c>
      <c r="AQ106" s="176">
        <f t="shared" si="87"/>
        <v>0.15348113838939312</v>
      </c>
      <c r="AR106" s="176">
        <f t="shared" si="88"/>
        <v>0.84651886161060685</v>
      </c>
      <c r="AS106" s="173">
        <f t="shared" si="55"/>
        <v>0.23612733374604641</v>
      </c>
      <c r="AT106" s="173">
        <f t="shared" si="56"/>
        <v>0.92916505696726015</v>
      </c>
      <c r="AU106" s="177">
        <f t="shared" si="94"/>
        <v>5</v>
      </c>
      <c r="AV106" s="178" t="str">
        <f t="shared" si="89"/>
        <v>Jeudi</v>
      </c>
      <c r="AW106" s="177" t="str">
        <f>IF($BD$9="OUI","U",IF(Paramètres!$E$10=Paramètres!$G$10,"-",IF(F106&lt;$BD$7,$BF$8,IF(AND(F106&gt;=$BD$7,F106&lt;$BD$8),$BF$7,IF(AND(F106&gt;=$BD$8,F106&lt;$BE$7),$BF$8,$BF$7)))))</f>
        <v>E</v>
      </c>
      <c r="AX106" s="179">
        <f>IF($BD$9="OUI",0,IF(AW106="H",Paramètres!$E$10,IF(AW106="E",Paramètres!$G$10,Paramètres!$E$10)))</f>
        <v>2</v>
      </c>
      <c r="AY106" s="168" t="str">
        <f t="shared" si="57"/>
        <v>+</v>
      </c>
      <c r="AZ106" s="298">
        <f t="shared" si="90"/>
        <v>2.1558651218541725E-3</v>
      </c>
      <c r="BB106" s="240" t="str">
        <f>IF($BD$9="OUI","U",IF(Paramètres!$D$10=Paramètres!$G$10,"",IF(F106&lt;$BD$7,$BF$8,IF(AND(F106&gt;=$BD$7,F106&lt;$BD$8),$BF$7,IF(AND(F106&gt;=$BD$8,F106&lt;$BE$7),$BF$8,$BF$7)))))</f>
        <v>E</v>
      </c>
    </row>
    <row r="107" spans="6:54" ht="14">
      <c r="F107" s="297">
        <f t="shared" si="91"/>
        <v>44295</v>
      </c>
      <c r="G107" s="169">
        <f t="shared" si="58"/>
        <v>99</v>
      </c>
      <c r="H107" s="170">
        <f t="shared" si="59"/>
        <v>94.574399999999969</v>
      </c>
      <c r="I107" s="170">
        <f t="shared" si="60"/>
        <v>1.9047231875071957</v>
      </c>
      <c r="J107" s="170">
        <f t="shared" si="61"/>
        <v>19.479123187507184</v>
      </c>
      <c r="K107" s="170">
        <f t="shared" si="62"/>
        <v>-1.4986813804832615</v>
      </c>
      <c r="L107" s="171">
        <f t="shared" si="63"/>
        <v>1.6241672280957369</v>
      </c>
      <c r="M107" s="172" t="str">
        <f t="shared" si="64"/>
        <v>+</v>
      </c>
      <c r="N107" s="173">
        <f t="shared" si="65"/>
        <v>6.7673634503989041E-2</v>
      </c>
      <c r="O107" s="174">
        <f t="shared" si="66"/>
        <v>7.6228525141844479</v>
      </c>
      <c r="P107" s="175">
        <f t="shared" si="93"/>
        <v>0.582455054402227</v>
      </c>
      <c r="Q107" s="174">
        <f t="shared" si="67"/>
        <v>52.440713625295558</v>
      </c>
      <c r="R107" s="170">
        <f t="shared" si="68"/>
        <v>98.945815836781762</v>
      </c>
      <c r="S107" s="170">
        <f t="shared" si="69"/>
        <v>6.5963877224521177</v>
      </c>
      <c r="T107" s="291">
        <f t="shared" si="92"/>
        <v>0.54969897687100977</v>
      </c>
      <c r="U107" s="170">
        <f t="shared" si="70"/>
        <v>5.4036122775478823</v>
      </c>
      <c r="V107" s="170">
        <f t="shared" si="71"/>
        <v>18.596387722452118</v>
      </c>
      <c r="W107" s="176">
        <f t="shared" si="72"/>
        <v>0.22515051156449509</v>
      </c>
      <c r="X107" s="176">
        <f t="shared" si="73"/>
        <v>0.77484948843550494</v>
      </c>
      <c r="Y107" s="173">
        <f t="shared" si="74"/>
        <v>0.30763888888888891</v>
      </c>
      <c r="Z107" s="173">
        <f t="shared" si="50"/>
        <v>0.85763888888888884</v>
      </c>
      <c r="AA107" s="174">
        <f t="shared" si="75"/>
        <v>101.70248845635282</v>
      </c>
      <c r="AB107" s="174">
        <f t="shared" si="76"/>
        <v>44.301399363489935</v>
      </c>
      <c r="AC107" s="170">
        <f t="shared" si="77"/>
        <v>106.5578328032972</v>
      </c>
      <c r="AD107" s="170">
        <f t="shared" si="78"/>
        <v>7.1038555202198133</v>
      </c>
      <c r="AE107" s="176">
        <f t="shared" si="79"/>
        <v>0.20400601999084111</v>
      </c>
      <c r="AF107" s="176">
        <f t="shared" si="80"/>
        <v>0.79599398000915889</v>
      </c>
      <c r="AG107" s="173">
        <f t="shared" si="51"/>
        <v>0.28646107439306806</v>
      </c>
      <c r="AH107" s="173">
        <f t="shared" si="52"/>
        <v>0.87844903441138589</v>
      </c>
      <c r="AI107" s="170">
        <f t="shared" si="81"/>
        <v>115.62093116644441</v>
      </c>
      <c r="AJ107" s="170">
        <f t="shared" si="82"/>
        <v>7.7080620777629605</v>
      </c>
      <c r="AK107" s="176">
        <f t="shared" si="83"/>
        <v>0.17883074675987665</v>
      </c>
      <c r="AL107" s="176">
        <f t="shared" si="84"/>
        <v>0.82116925324012335</v>
      </c>
      <c r="AM107" s="173">
        <f t="shared" si="53"/>
        <v>0.26128580116210359</v>
      </c>
      <c r="AN107" s="173">
        <f t="shared" si="54"/>
        <v>0.90362430764235036</v>
      </c>
      <c r="AO107" s="170">
        <f t="shared" si="85"/>
        <v>125.2387326089933</v>
      </c>
      <c r="AP107" s="170">
        <f t="shared" si="86"/>
        <v>8.3492488405995537</v>
      </c>
      <c r="AQ107" s="176">
        <f t="shared" si="87"/>
        <v>0.15211463164168526</v>
      </c>
      <c r="AR107" s="176">
        <f t="shared" si="88"/>
        <v>0.84788536835831474</v>
      </c>
      <c r="AS107" s="173">
        <f t="shared" si="55"/>
        <v>0.23456968604391223</v>
      </c>
      <c r="AT107" s="173">
        <f t="shared" si="56"/>
        <v>0.93034042276054174</v>
      </c>
      <c r="AU107" s="177">
        <f t="shared" si="94"/>
        <v>6</v>
      </c>
      <c r="AV107" s="178" t="str">
        <f t="shared" si="89"/>
        <v>Vendredi</v>
      </c>
      <c r="AW107" s="177" t="str">
        <f>IF($BD$9="OUI","U",IF(Paramètres!$E$10=Paramètres!$G$10,"-",IF(F107&lt;$BD$7,$BF$8,IF(AND(F107&gt;=$BD$7,F107&lt;$BD$8),$BF$7,IF(AND(F107&gt;=$BD$8,F107&lt;$BE$7),$BF$8,$BF$7)))))</f>
        <v>E</v>
      </c>
      <c r="AX107" s="179">
        <f>IF($BD$9="OUI",0,IF(AW107="H",Paramètres!$E$10,IF(AW107="E",Paramètres!$G$10,Paramètres!$E$10)))</f>
        <v>2</v>
      </c>
      <c r="AY107" s="168" t="str">
        <f t="shared" si="57"/>
        <v>+</v>
      </c>
      <c r="AZ107" s="298">
        <f t="shared" si="90"/>
        <v>2.1501143383237942E-3</v>
      </c>
      <c r="BB107" s="240" t="str">
        <f>IF($BD$9="OUI","U",IF(Paramètres!$D$10=Paramètres!$G$10,"",IF(F107&lt;$BD$7,$BF$8,IF(AND(F107&gt;=$BD$7,F107&lt;$BD$8),$BF$7,IF(AND(F107&gt;=$BD$8,F107&lt;$BE$7),$BF$8,$BF$7)))))</f>
        <v>E</v>
      </c>
    </row>
    <row r="108" spans="6:54" ht="14">
      <c r="F108" s="297">
        <f t="shared" si="91"/>
        <v>44296</v>
      </c>
      <c r="G108" s="169">
        <f t="shared" si="58"/>
        <v>100</v>
      </c>
      <c r="H108" s="170">
        <f t="shared" si="59"/>
        <v>95.56</v>
      </c>
      <c r="I108" s="170">
        <f t="shared" si="60"/>
        <v>1.9011378821595797</v>
      </c>
      <c r="J108" s="170">
        <f t="shared" si="61"/>
        <v>20.461137882159562</v>
      </c>
      <c r="K108" s="170">
        <f t="shared" si="62"/>
        <v>-1.5628513929239904</v>
      </c>
      <c r="L108" s="171">
        <f t="shared" si="63"/>
        <v>1.353145956942357</v>
      </c>
      <c r="M108" s="172" t="str">
        <f t="shared" si="64"/>
        <v>+</v>
      </c>
      <c r="N108" s="173">
        <f t="shared" si="65"/>
        <v>5.6381081539264875E-2</v>
      </c>
      <c r="O108" s="174">
        <f t="shared" si="66"/>
        <v>7.993440802617485</v>
      </c>
      <c r="P108" s="175">
        <f t="shared" si="93"/>
        <v>0.58226684518614824</v>
      </c>
      <c r="Q108" s="174">
        <f t="shared" si="67"/>
        <v>52.811301913728599</v>
      </c>
      <c r="R108" s="170">
        <f t="shared" si="68"/>
        <v>99.331739732977056</v>
      </c>
      <c r="S108" s="170">
        <f t="shared" si="69"/>
        <v>6.6221159821984701</v>
      </c>
      <c r="T108" s="291">
        <f t="shared" si="92"/>
        <v>0.55184299851653917</v>
      </c>
      <c r="U108" s="170">
        <f t="shared" si="70"/>
        <v>5.3778840178015299</v>
      </c>
      <c r="V108" s="170">
        <f t="shared" si="71"/>
        <v>18.622115982198469</v>
      </c>
      <c r="W108" s="176">
        <f t="shared" si="72"/>
        <v>0.22407850074173041</v>
      </c>
      <c r="X108" s="176">
        <f t="shared" si="73"/>
        <v>0.77592149925826959</v>
      </c>
      <c r="Y108" s="173">
        <f t="shared" si="74"/>
        <v>0.30624999999999997</v>
      </c>
      <c r="Z108" s="173">
        <f t="shared" si="50"/>
        <v>0.85833333333333339</v>
      </c>
      <c r="AA108" s="174">
        <f t="shared" si="75"/>
        <v>102.2349551309037</v>
      </c>
      <c r="AB108" s="174">
        <f t="shared" si="76"/>
        <v>44.249279223199288</v>
      </c>
      <c r="AC108" s="170">
        <f t="shared" si="77"/>
        <v>106.96263720925228</v>
      </c>
      <c r="AD108" s="170">
        <f t="shared" si="78"/>
        <v>7.1308424806168187</v>
      </c>
      <c r="AE108" s="176">
        <f t="shared" si="79"/>
        <v>0.20288156330763255</v>
      </c>
      <c r="AF108" s="176">
        <f t="shared" si="80"/>
        <v>0.79711843669236748</v>
      </c>
      <c r="AG108" s="173">
        <f t="shared" si="51"/>
        <v>0.28514840849378081</v>
      </c>
      <c r="AH108" s="173">
        <f t="shared" si="52"/>
        <v>0.87938528187851572</v>
      </c>
      <c r="AI108" s="170">
        <f t="shared" si="81"/>
        <v>116.05993000625067</v>
      </c>
      <c r="AJ108" s="170">
        <f t="shared" si="82"/>
        <v>7.7373286670833776</v>
      </c>
      <c r="AK108" s="176">
        <f t="shared" si="83"/>
        <v>0.1776113055381926</v>
      </c>
      <c r="AL108" s="176">
        <f t="shared" si="84"/>
        <v>0.8223886944618074</v>
      </c>
      <c r="AM108" s="173">
        <f t="shared" si="53"/>
        <v>0.25987815072434084</v>
      </c>
      <c r="AN108" s="173">
        <f t="shared" si="54"/>
        <v>0.90465553964795564</v>
      </c>
      <c r="AO108" s="170">
        <f t="shared" si="85"/>
        <v>125.7329910298929</v>
      </c>
      <c r="AP108" s="170">
        <f t="shared" si="86"/>
        <v>8.3821994019928603</v>
      </c>
      <c r="AQ108" s="176">
        <f t="shared" si="87"/>
        <v>0.15074169158363082</v>
      </c>
      <c r="AR108" s="176">
        <f t="shared" si="88"/>
        <v>0.84925830841636918</v>
      </c>
      <c r="AS108" s="173">
        <f t="shared" si="55"/>
        <v>0.23300853676977906</v>
      </c>
      <c r="AT108" s="173">
        <f t="shared" si="56"/>
        <v>0.93152515360251742</v>
      </c>
      <c r="AU108" s="177">
        <f t="shared" si="94"/>
        <v>7</v>
      </c>
      <c r="AV108" s="178" t="str">
        <f t="shared" si="89"/>
        <v>Samedi</v>
      </c>
      <c r="AW108" s="177" t="str">
        <f>IF($BD$9="OUI","U",IF(Paramètres!$E$10=Paramètres!$G$10,"-",IF(F108&lt;$BD$7,$BF$8,IF(AND(F108&gt;=$BD$7,F108&lt;$BD$8),$BF$7,IF(AND(F108&gt;=$BD$8,F108&lt;$BE$7),$BF$8,$BF$7)))))</f>
        <v>E</v>
      </c>
      <c r="AX108" s="179">
        <f>IF($BD$9="OUI",0,IF(AW108="H",Paramètres!$E$10,IF(AW108="E",Paramètres!$G$10,Paramètres!$E$10)))</f>
        <v>2</v>
      </c>
      <c r="AY108" s="168" t="str">
        <f t="shared" si="57"/>
        <v>+</v>
      </c>
      <c r="AZ108" s="298">
        <f t="shared" si="90"/>
        <v>2.1440216455294037E-3</v>
      </c>
      <c r="BB108" s="240" t="str">
        <f>IF($BD$9="OUI","U",IF(Paramètres!$D$10=Paramètres!$G$10,"",IF(F108&lt;$BD$7,$BF$8,IF(AND(F108&gt;=$BD$7,F108&lt;$BD$8),$BF$7,IF(AND(F108&gt;=$BD$8,F108&lt;$BE$7),$BF$8,$BF$7)))))</f>
        <v>E</v>
      </c>
    </row>
    <row r="109" spans="6:54" ht="14">
      <c r="F109" s="297">
        <f t="shared" si="91"/>
        <v>44297</v>
      </c>
      <c r="G109" s="169">
        <f t="shared" si="58"/>
        <v>101</v>
      </c>
      <c r="H109" s="170">
        <f t="shared" si="59"/>
        <v>96.545600000000036</v>
      </c>
      <c r="I109" s="170">
        <f t="shared" si="60"/>
        <v>1.8969934533112309</v>
      </c>
      <c r="J109" s="170">
        <f t="shared" si="61"/>
        <v>21.442593453311247</v>
      </c>
      <c r="K109" s="170">
        <f t="shared" si="62"/>
        <v>-1.6253349187956845</v>
      </c>
      <c r="L109" s="171">
        <f t="shared" si="63"/>
        <v>1.0866341380621858</v>
      </c>
      <c r="M109" s="172" t="str">
        <f t="shared" si="64"/>
        <v>+</v>
      </c>
      <c r="N109" s="173">
        <f t="shared" si="65"/>
        <v>4.5276422419257743E-2</v>
      </c>
      <c r="O109" s="174">
        <f t="shared" si="66"/>
        <v>8.3617911138207894</v>
      </c>
      <c r="P109" s="175">
        <f t="shared" si="93"/>
        <v>0.5820817675341482</v>
      </c>
      <c r="Q109" s="174">
        <f t="shared" si="67"/>
        <v>53.1796522249319</v>
      </c>
      <c r="R109" s="170">
        <f t="shared" si="68"/>
        <v>99.716503455403327</v>
      </c>
      <c r="S109" s="170">
        <f t="shared" si="69"/>
        <v>6.6477668970268882</v>
      </c>
      <c r="T109" s="291">
        <f t="shared" si="92"/>
        <v>0.55398057475224072</v>
      </c>
      <c r="U109" s="170">
        <f t="shared" si="70"/>
        <v>5.3522331029731118</v>
      </c>
      <c r="V109" s="170">
        <f t="shared" si="71"/>
        <v>18.647766897026887</v>
      </c>
      <c r="W109" s="176">
        <f t="shared" si="72"/>
        <v>0.22300971262387967</v>
      </c>
      <c r="X109" s="176">
        <f t="shared" si="73"/>
        <v>0.7769902873761203</v>
      </c>
      <c r="Y109" s="173">
        <f t="shared" si="74"/>
        <v>0.30486111111111108</v>
      </c>
      <c r="Z109" s="173">
        <f t="shared" si="50"/>
        <v>0.85902777777777783</v>
      </c>
      <c r="AA109" s="174">
        <f t="shared" si="75"/>
        <v>102.76479121842999</v>
      </c>
      <c r="AB109" s="174">
        <f t="shared" si="76"/>
        <v>44.194888590618952</v>
      </c>
      <c r="AC109" s="170">
        <f t="shared" si="77"/>
        <v>107.36696969209464</v>
      </c>
      <c r="AD109" s="170">
        <f t="shared" si="78"/>
        <v>7.157797979472976</v>
      </c>
      <c r="AE109" s="176">
        <f t="shared" si="79"/>
        <v>0.20175841752195933</v>
      </c>
      <c r="AF109" s="176">
        <f t="shared" si="80"/>
        <v>0.79824158247804056</v>
      </c>
      <c r="AG109" s="173">
        <f t="shared" si="51"/>
        <v>0.28384018505610747</v>
      </c>
      <c r="AH109" s="173">
        <f t="shared" si="52"/>
        <v>0.88032335001218875</v>
      </c>
      <c r="AI109" s="170">
        <f t="shared" si="81"/>
        <v>116.49950085787452</v>
      </c>
      <c r="AJ109" s="170">
        <f t="shared" si="82"/>
        <v>7.7666333905249685</v>
      </c>
      <c r="AK109" s="176">
        <f t="shared" si="83"/>
        <v>0.17639027539479299</v>
      </c>
      <c r="AL109" s="176">
        <f t="shared" si="84"/>
        <v>0.82360972460520709</v>
      </c>
      <c r="AM109" s="173">
        <f t="shared" si="53"/>
        <v>0.2584720429289411</v>
      </c>
      <c r="AN109" s="173">
        <f t="shared" si="54"/>
        <v>0.90569149213935518</v>
      </c>
      <c r="AO109" s="170">
        <f t="shared" si="85"/>
        <v>126.22952690034791</v>
      </c>
      <c r="AP109" s="170">
        <f t="shared" si="86"/>
        <v>8.4153017933565266</v>
      </c>
      <c r="AQ109" s="176">
        <f t="shared" si="87"/>
        <v>0.1493624252768114</v>
      </c>
      <c r="AR109" s="176">
        <f t="shared" si="88"/>
        <v>0.85063757472318857</v>
      </c>
      <c r="AS109" s="173">
        <f t="shared" si="55"/>
        <v>0.23144419281095951</v>
      </c>
      <c r="AT109" s="173">
        <f t="shared" si="56"/>
        <v>0.93271934225733677</v>
      </c>
      <c r="AU109" s="177">
        <f t="shared" si="94"/>
        <v>1</v>
      </c>
      <c r="AV109" s="178" t="str">
        <f t="shared" si="89"/>
        <v>Dimanche</v>
      </c>
      <c r="AW109" s="177" t="str">
        <f>IF($BD$9="OUI","U",IF(Paramètres!$E$10=Paramètres!$G$10,"-",IF(F109&lt;$BD$7,$BF$8,IF(AND(F109&gt;=$BD$7,F109&lt;$BD$8),$BF$7,IF(AND(F109&gt;=$BD$8,F109&lt;$BE$7),$BF$8,$BF$7)))))</f>
        <v>E</v>
      </c>
      <c r="AX109" s="179">
        <f>IF($BD$9="OUI",0,IF(AW109="H",Paramètres!$E$10,IF(AW109="E",Paramètres!$G$10,Paramètres!$E$10)))</f>
        <v>2</v>
      </c>
      <c r="AY109" s="168" t="str">
        <f t="shared" si="57"/>
        <v>+</v>
      </c>
      <c r="AZ109" s="298">
        <f t="shared" si="90"/>
        <v>2.1375762357015438E-3</v>
      </c>
      <c r="BB109" s="240" t="str">
        <f>IF($BD$9="OUI","U",IF(Paramètres!$D$10=Paramètres!$G$10,"",IF(F109&lt;$BD$7,$BF$8,IF(AND(F109&gt;=$BD$7,F109&lt;$BD$8),$BF$7,IF(AND(F109&gt;=$BD$8,F109&lt;$BE$7),$BF$8,$BF$7)))))</f>
        <v>E</v>
      </c>
    </row>
    <row r="110" spans="6:54" ht="14">
      <c r="F110" s="297">
        <f t="shared" si="91"/>
        <v>44298</v>
      </c>
      <c r="G110" s="169">
        <f t="shared" si="58"/>
        <v>102</v>
      </c>
      <c r="H110" s="170">
        <f t="shared" si="59"/>
        <v>97.531200000000013</v>
      </c>
      <c r="I110" s="170">
        <f t="shared" si="60"/>
        <v>1.8922917244368771</v>
      </c>
      <c r="J110" s="170">
        <f t="shared" si="61"/>
        <v>22.423491724436872</v>
      </c>
      <c r="K110" s="170">
        <f t="shared" si="62"/>
        <v>-1.6860629983807003</v>
      </c>
      <c r="L110" s="171">
        <f t="shared" si="63"/>
        <v>0.82491490422470726</v>
      </c>
      <c r="M110" s="172" t="str">
        <f t="shared" si="64"/>
        <v>+</v>
      </c>
      <c r="N110" s="173">
        <f t="shared" si="65"/>
        <v>3.4371454342696138E-2</v>
      </c>
      <c r="O110" s="174">
        <f t="shared" si="66"/>
        <v>8.7278090615866208</v>
      </c>
      <c r="P110" s="175">
        <f t="shared" si="93"/>
        <v>0.58190001806620539</v>
      </c>
      <c r="Q110" s="174">
        <f t="shared" si="67"/>
        <v>53.545670172697733</v>
      </c>
      <c r="R110" s="170">
        <f t="shared" si="68"/>
        <v>100.10004147380454</v>
      </c>
      <c r="S110" s="170">
        <f t="shared" si="69"/>
        <v>6.6733360982536363</v>
      </c>
      <c r="T110" s="291">
        <f t="shared" si="92"/>
        <v>0.55611134152113639</v>
      </c>
      <c r="U110" s="170">
        <f t="shared" si="70"/>
        <v>5.3266639017463637</v>
      </c>
      <c r="V110" s="170">
        <f t="shared" si="71"/>
        <v>18.673336098253635</v>
      </c>
      <c r="W110" s="176">
        <f t="shared" si="72"/>
        <v>0.22194432923943183</v>
      </c>
      <c r="X110" s="176">
        <f t="shared" si="73"/>
        <v>0.77805567076056814</v>
      </c>
      <c r="Y110" s="173">
        <f t="shared" si="74"/>
        <v>0.30416666666666664</v>
      </c>
      <c r="Z110" s="173">
        <f t="shared" si="50"/>
        <v>0.85972222222222217</v>
      </c>
      <c r="AA110" s="174">
        <f t="shared" si="75"/>
        <v>103.2918769224284</v>
      </c>
      <c r="AB110" s="174">
        <f t="shared" si="76"/>
        <v>44.138270414363518</v>
      </c>
      <c r="AC110" s="170">
        <f t="shared" si="77"/>
        <v>107.77075913312238</v>
      </c>
      <c r="AD110" s="170">
        <f t="shared" si="78"/>
        <v>7.1847172755414919</v>
      </c>
      <c r="AE110" s="176">
        <f t="shared" si="79"/>
        <v>0.20063678018577116</v>
      </c>
      <c r="AF110" s="176">
        <f t="shared" si="80"/>
        <v>0.79936321981422875</v>
      </c>
      <c r="AG110" s="173">
        <f t="shared" si="51"/>
        <v>0.28253679825197658</v>
      </c>
      <c r="AH110" s="173">
        <f t="shared" si="52"/>
        <v>0.88126323788043426</v>
      </c>
      <c r="AI110" s="170">
        <f t="shared" si="81"/>
        <v>116.93957404938674</v>
      </c>
      <c r="AJ110" s="170">
        <f t="shared" si="82"/>
        <v>7.7959716032924486</v>
      </c>
      <c r="AK110" s="176">
        <f t="shared" si="83"/>
        <v>0.17516784986281464</v>
      </c>
      <c r="AL110" s="176">
        <f t="shared" si="84"/>
        <v>0.82483215013718547</v>
      </c>
      <c r="AM110" s="173">
        <f t="shared" si="53"/>
        <v>0.25706786792902009</v>
      </c>
      <c r="AN110" s="173">
        <f t="shared" si="54"/>
        <v>0.90673216820339098</v>
      </c>
      <c r="AO110" s="170">
        <f t="shared" si="85"/>
        <v>126.72829884678281</v>
      </c>
      <c r="AP110" s="170">
        <f t="shared" si="86"/>
        <v>8.4485532564521879</v>
      </c>
      <c r="AQ110" s="176">
        <f t="shared" si="87"/>
        <v>0.14797694764782551</v>
      </c>
      <c r="AR110" s="176">
        <f t="shared" si="88"/>
        <v>0.85202305235217446</v>
      </c>
      <c r="AS110" s="173">
        <f t="shared" si="55"/>
        <v>0.22987696571403093</v>
      </c>
      <c r="AT110" s="173">
        <f t="shared" si="56"/>
        <v>0.93392307041837996</v>
      </c>
      <c r="AU110" s="177">
        <f t="shared" si="94"/>
        <v>2</v>
      </c>
      <c r="AV110" s="178" t="str">
        <f t="shared" si="89"/>
        <v>Lundi</v>
      </c>
      <c r="AW110" s="177" t="str">
        <f>IF($BD$9="OUI","U",IF(Paramètres!$E$10=Paramètres!$G$10,"-",IF(F110&lt;$BD$7,$BF$8,IF(AND(F110&gt;=$BD$7,F110&lt;$BD$8),$BF$7,IF(AND(F110&gt;=$BD$8,F110&lt;$BE$7),$BF$8,$BF$7)))))</f>
        <v>E</v>
      </c>
      <c r="AX110" s="179">
        <f>IF($BD$9="OUI",0,IF(AW110="H",Paramètres!$E$10,IF(AW110="E",Paramètres!$G$10,Paramètres!$E$10)))</f>
        <v>2</v>
      </c>
      <c r="AY110" s="168" t="str">
        <f t="shared" si="57"/>
        <v>+</v>
      </c>
      <c r="AZ110" s="298">
        <f t="shared" si="90"/>
        <v>2.1307667688956755E-3</v>
      </c>
      <c r="BB110" s="240" t="str">
        <f>IF($BD$9="OUI","U",IF(Paramètres!$D$10=Paramètres!$G$10,"",IF(F110&lt;$BD$7,$BF$8,IF(AND(F110&gt;=$BD$7,F110&lt;$BD$8),$BF$7,IF(AND(F110&gt;=$BD$8,F110&lt;$BE$7),$BF$8,$BF$7)))))</f>
        <v>E</v>
      </c>
    </row>
    <row r="111" spans="6:54" ht="14">
      <c r="F111" s="297">
        <f t="shared" si="91"/>
        <v>44299</v>
      </c>
      <c r="G111" s="169">
        <f t="shared" si="58"/>
        <v>103</v>
      </c>
      <c r="H111" s="170">
        <f t="shared" si="59"/>
        <v>98.516799999999989</v>
      </c>
      <c r="I111" s="170">
        <f t="shared" si="60"/>
        <v>1.8870346791576815</v>
      </c>
      <c r="J111" s="170">
        <f t="shared" si="61"/>
        <v>23.403834679157683</v>
      </c>
      <c r="K111" s="170">
        <f t="shared" si="62"/>
        <v>-1.7449680559658018</v>
      </c>
      <c r="L111" s="171">
        <f t="shared" si="63"/>
        <v>0.56826649276751873</v>
      </c>
      <c r="M111" s="172" t="str">
        <f t="shared" si="64"/>
        <v>+</v>
      </c>
      <c r="N111" s="173">
        <f t="shared" si="65"/>
        <v>2.3677770531979947E-2</v>
      </c>
      <c r="O111" s="174">
        <f t="shared" si="66"/>
        <v>9.0914004871802785</v>
      </c>
      <c r="P111" s="175">
        <f t="shared" si="93"/>
        <v>0.58172179000269353</v>
      </c>
      <c r="Q111" s="174">
        <f t="shared" si="67"/>
        <v>53.909261598291394</v>
      </c>
      <c r="R111" s="170">
        <f t="shared" si="68"/>
        <v>100.48228612293197</v>
      </c>
      <c r="S111" s="170">
        <f t="shared" si="69"/>
        <v>6.698819074862131</v>
      </c>
      <c r="T111" s="291">
        <f t="shared" si="92"/>
        <v>0.55823492290517762</v>
      </c>
      <c r="U111" s="170">
        <f t="shared" si="70"/>
        <v>5.301180925137869</v>
      </c>
      <c r="V111" s="170">
        <f t="shared" si="71"/>
        <v>18.698819074862129</v>
      </c>
      <c r="W111" s="176">
        <f t="shared" si="72"/>
        <v>0.22088253854741122</v>
      </c>
      <c r="X111" s="176">
        <f t="shared" si="73"/>
        <v>0.77911746145258876</v>
      </c>
      <c r="Y111" s="173">
        <f t="shared" si="74"/>
        <v>0.30277777777777776</v>
      </c>
      <c r="Z111" s="173">
        <f t="shared" si="50"/>
        <v>0.86111111111111116</v>
      </c>
      <c r="AA111" s="174">
        <f t="shared" si="75"/>
        <v>103.816091659818</v>
      </c>
      <c r="AB111" s="174">
        <f t="shared" si="76"/>
        <v>44.07946967901735</v>
      </c>
      <c r="AC111" s="170">
        <f t="shared" si="77"/>
        <v>108.17393174893957</v>
      </c>
      <c r="AD111" s="170">
        <f t="shared" si="78"/>
        <v>7.2115954499293045</v>
      </c>
      <c r="AE111" s="176">
        <f t="shared" si="79"/>
        <v>0.19951685625294566</v>
      </c>
      <c r="AF111" s="176">
        <f t="shared" si="80"/>
        <v>0.80048314374705443</v>
      </c>
      <c r="AG111" s="173">
        <f t="shared" si="51"/>
        <v>0.28123864625563916</v>
      </c>
      <c r="AH111" s="173">
        <f t="shared" si="52"/>
        <v>0.88220493374974795</v>
      </c>
      <c r="AI111" s="170">
        <f t="shared" si="81"/>
        <v>117.38007661320171</v>
      </c>
      <c r="AJ111" s="170">
        <f t="shared" si="82"/>
        <v>7.8253384408801141</v>
      </c>
      <c r="AK111" s="176">
        <f t="shared" si="83"/>
        <v>0.17394423162999526</v>
      </c>
      <c r="AL111" s="176">
        <f t="shared" si="84"/>
        <v>0.82605576837000472</v>
      </c>
      <c r="AM111" s="173">
        <f t="shared" si="53"/>
        <v>0.25566602163268876</v>
      </c>
      <c r="AN111" s="173">
        <f t="shared" si="54"/>
        <v>0.90777755837269825</v>
      </c>
      <c r="AO111" s="170">
        <f t="shared" si="85"/>
        <v>127.22926245551585</v>
      </c>
      <c r="AP111" s="170">
        <f t="shared" si="86"/>
        <v>8.4819508303677242</v>
      </c>
      <c r="AQ111" s="176">
        <f t="shared" si="87"/>
        <v>0.1465853820680115</v>
      </c>
      <c r="AR111" s="176">
        <f t="shared" si="88"/>
        <v>0.85341461793198847</v>
      </c>
      <c r="AS111" s="173">
        <f t="shared" si="55"/>
        <v>0.22830717207070497</v>
      </c>
      <c r="AT111" s="173">
        <f t="shared" si="56"/>
        <v>0.935136407934682</v>
      </c>
      <c r="AU111" s="177">
        <f t="shared" si="94"/>
        <v>3</v>
      </c>
      <c r="AV111" s="178" t="str">
        <f t="shared" si="89"/>
        <v>Mardi</v>
      </c>
      <c r="AW111" s="177" t="str">
        <f>IF($BD$9="OUI","U",IF(Paramètres!$E$10=Paramètres!$G$10,"-",IF(F111&lt;$BD$7,$BF$8,IF(AND(F111&gt;=$BD$7,F111&lt;$BD$8),$BF$7,IF(AND(F111&gt;=$BD$8,F111&lt;$BE$7),$BF$8,$BF$7)))))</f>
        <v>E</v>
      </c>
      <c r="AX111" s="179">
        <f>IF($BD$9="OUI",0,IF(AW111="H",Paramètres!$E$10,IF(AW111="E",Paramètres!$G$10,Paramètres!$E$10)))</f>
        <v>2</v>
      </c>
      <c r="AY111" s="168" t="str">
        <f t="shared" si="57"/>
        <v>+</v>
      </c>
      <c r="AZ111" s="298">
        <f t="shared" si="90"/>
        <v>2.1235813840412288E-3</v>
      </c>
      <c r="BB111" s="240" t="str">
        <f>IF($BD$9="OUI","U",IF(Paramètres!$D$10=Paramètres!$G$10,"",IF(F111&lt;$BD$7,$BF$8,IF(AND(F111&gt;=$BD$7,F111&lt;$BD$8),$BF$7,IF(AND(F111&gt;=$BD$8,F111&lt;$BE$7),$BF$8,$BF$7)))))</f>
        <v>E</v>
      </c>
    </row>
    <row r="112" spans="6:54" ht="14">
      <c r="F112" s="297">
        <f t="shared" si="91"/>
        <v>44300</v>
      </c>
      <c r="G112" s="169">
        <f t="shared" si="58"/>
        <v>104</v>
      </c>
      <c r="H112" s="170">
        <f t="shared" si="59"/>
        <v>99.502400000000023</v>
      </c>
      <c r="I112" s="170">
        <f t="shared" si="60"/>
        <v>1.8812244599532018</v>
      </c>
      <c r="J112" s="170">
        <f t="shared" si="61"/>
        <v>24.383624459953239</v>
      </c>
      <c r="K112" s="170">
        <f t="shared" si="62"/>
        <v>-1.8019839703584342</v>
      </c>
      <c r="L112" s="171">
        <f t="shared" si="63"/>
        <v>0.31696195837907037</v>
      </c>
      <c r="M112" s="172" t="str">
        <f t="shared" si="64"/>
        <v>+</v>
      </c>
      <c r="N112" s="173">
        <f t="shared" si="65"/>
        <v>1.3206748265794599E-2</v>
      </c>
      <c r="O112" s="174">
        <f t="shared" si="66"/>
        <v>9.4524714597407353</v>
      </c>
      <c r="P112" s="175">
        <f t="shared" si="93"/>
        <v>0.5815472729649237</v>
      </c>
      <c r="Q112" s="174">
        <f t="shared" si="67"/>
        <v>54.270332570851849</v>
      </c>
      <c r="R112" s="170">
        <f t="shared" si="68"/>
        <v>100.86316751093285</v>
      </c>
      <c r="S112" s="170">
        <f t="shared" si="69"/>
        <v>6.7242111673955236</v>
      </c>
      <c r="T112" s="291">
        <f t="shared" si="92"/>
        <v>0.5603509306162936</v>
      </c>
      <c r="U112" s="170">
        <f t="shared" si="70"/>
        <v>5.2757888326044764</v>
      </c>
      <c r="V112" s="170">
        <f t="shared" si="71"/>
        <v>18.724211167395524</v>
      </c>
      <c r="W112" s="176">
        <f t="shared" si="72"/>
        <v>0.21982453469185317</v>
      </c>
      <c r="X112" s="176">
        <f t="shared" si="73"/>
        <v>0.78017546530814685</v>
      </c>
      <c r="Y112" s="173">
        <f t="shared" si="74"/>
        <v>0.30138888888888887</v>
      </c>
      <c r="Z112" s="173">
        <f t="shared" si="50"/>
        <v>0.8618055555555556</v>
      </c>
      <c r="AA112" s="174">
        <f t="shared" si="75"/>
        <v>104.33731401607196</v>
      </c>
      <c r="AB112" s="174">
        <f t="shared" si="76"/>
        <v>44.018533435509525</v>
      </c>
      <c r="AC112" s="170">
        <f t="shared" si="77"/>
        <v>108.57641097105484</v>
      </c>
      <c r="AD112" s="170">
        <f t="shared" si="78"/>
        <v>7.2384273980703231</v>
      </c>
      <c r="AE112" s="176">
        <f t="shared" si="79"/>
        <v>0.19839885841373653</v>
      </c>
      <c r="AF112" s="176">
        <f t="shared" si="80"/>
        <v>0.80160114158626339</v>
      </c>
      <c r="AG112" s="173">
        <f t="shared" si="51"/>
        <v>0.27994613137866026</v>
      </c>
      <c r="AH112" s="173">
        <f t="shared" si="52"/>
        <v>0.88314841455118709</v>
      </c>
      <c r="AI112" s="170">
        <f t="shared" si="81"/>
        <v>117.82093211226035</v>
      </c>
      <c r="AJ112" s="170">
        <f t="shared" si="82"/>
        <v>7.8547288074840234</v>
      </c>
      <c r="AK112" s="176">
        <f t="shared" si="83"/>
        <v>0.17271963302149904</v>
      </c>
      <c r="AL112" s="176">
        <f t="shared" si="84"/>
        <v>0.82728036697850094</v>
      </c>
      <c r="AM112" s="173">
        <f t="shared" si="53"/>
        <v>0.25426690598642276</v>
      </c>
      <c r="AN112" s="173">
        <f t="shared" si="54"/>
        <v>0.90882763994342464</v>
      </c>
      <c r="AO112" s="170">
        <f t="shared" si="85"/>
        <v>127.73237005510261</v>
      </c>
      <c r="AP112" s="170">
        <f t="shared" si="86"/>
        <v>8.515491337006841</v>
      </c>
      <c r="AQ112" s="176">
        <f t="shared" si="87"/>
        <v>0.14518786095804828</v>
      </c>
      <c r="AR112" s="176">
        <f t="shared" si="88"/>
        <v>0.85481213904195175</v>
      </c>
      <c r="AS112" s="173">
        <f t="shared" si="55"/>
        <v>0.22673513392297204</v>
      </c>
      <c r="AT112" s="173">
        <f t="shared" si="56"/>
        <v>0.93635941200687556</v>
      </c>
      <c r="AU112" s="177">
        <f t="shared" si="94"/>
        <v>4</v>
      </c>
      <c r="AV112" s="178" t="str">
        <f t="shared" si="89"/>
        <v>Mercredi</v>
      </c>
      <c r="AW112" s="177" t="str">
        <f>IF($BD$9="OUI","U",IF(Paramètres!$E$10=Paramètres!$G$10,"-",IF(F112&lt;$BD$7,$BF$8,IF(AND(F112&gt;=$BD$7,F112&lt;$BD$8),$BF$7,IF(AND(F112&gt;=$BD$8,F112&lt;$BE$7),$BF$8,$BF$7)))))</f>
        <v>E</v>
      </c>
      <c r="AX112" s="179">
        <f>IF($BD$9="OUI",0,IF(AW112="H",Paramètres!$E$10,IF(AW112="E",Paramètres!$G$10,Paramètres!$E$10)))</f>
        <v>2</v>
      </c>
      <c r="AY112" s="168" t="str">
        <f t="shared" si="57"/>
        <v>+</v>
      </c>
      <c r="AZ112" s="298">
        <f t="shared" si="90"/>
        <v>2.1160077111159747E-3</v>
      </c>
      <c r="BB112" s="240" t="str">
        <f>IF($BD$9="OUI","U",IF(Paramètres!$D$10=Paramètres!$G$10,"",IF(F112&lt;$BD$7,$BF$8,IF(AND(F112&gt;=$BD$7,F112&lt;$BD$8),$BF$7,IF(AND(F112&gt;=$BD$8,F112&lt;$BE$7),$BF$8,$BF$7)))))</f>
        <v>E</v>
      </c>
    </row>
    <row r="113" spans="6:54" ht="14">
      <c r="F113" s="297">
        <f t="shared" si="91"/>
        <v>44301</v>
      </c>
      <c r="G113" s="169">
        <f t="shared" si="58"/>
        <v>105</v>
      </c>
      <c r="H113" s="170">
        <f t="shared" si="59"/>
        <v>100.488</v>
      </c>
      <c r="I113" s="170">
        <f t="shared" si="60"/>
        <v>1.8748633668328061</v>
      </c>
      <c r="J113" s="170">
        <f t="shared" si="61"/>
        <v>25.362863366832812</v>
      </c>
      <c r="K113" s="170">
        <f t="shared" si="62"/>
        <v>-1.8570461472810476</v>
      </c>
      <c r="L113" s="171">
        <f t="shared" si="63"/>
        <v>7.1268878207034092E-2</v>
      </c>
      <c r="M113" s="172" t="str">
        <f t="shared" si="64"/>
        <v>+</v>
      </c>
      <c r="N113" s="173">
        <f t="shared" si="65"/>
        <v>2.9695365919597538E-3</v>
      </c>
      <c r="O113" s="174">
        <f t="shared" si="66"/>
        <v>9.8109282779156057</v>
      </c>
      <c r="P113" s="175">
        <f t="shared" si="93"/>
        <v>0.58137665277035988</v>
      </c>
      <c r="Q113" s="174">
        <f t="shared" si="67"/>
        <v>54.628789389026721</v>
      </c>
      <c r="R113" s="170">
        <f t="shared" si="68"/>
        <v>101.24261343015426</v>
      </c>
      <c r="S113" s="170">
        <f t="shared" si="69"/>
        <v>6.749507562010284</v>
      </c>
      <c r="T113" s="291">
        <f t="shared" si="92"/>
        <v>0.562458963500857</v>
      </c>
      <c r="U113" s="170">
        <f t="shared" si="70"/>
        <v>5.250492437989716</v>
      </c>
      <c r="V113" s="170">
        <f t="shared" si="71"/>
        <v>18.749507562010283</v>
      </c>
      <c r="W113" s="176">
        <f t="shared" si="72"/>
        <v>0.2187705182495715</v>
      </c>
      <c r="X113" s="176">
        <f t="shared" si="73"/>
        <v>0.7812294817504285</v>
      </c>
      <c r="Y113" s="173">
        <f t="shared" si="74"/>
        <v>0.3</v>
      </c>
      <c r="Z113" s="173">
        <f t="shared" si="50"/>
        <v>0.86249999999999993</v>
      </c>
      <c r="AA113" s="174">
        <f t="shared" si="75"/>
        <v>104.85542170234638</v>
      </c>
      <c r="AB113" s="174">
        <f t="shared" si="76"/>
        <v>43.955510831617488</v>
      </c>
      <c r="AC113" s="170">
        <f t="shared" si="77"/>
        <v>108.97811732658235</v>
      </c>
      <c r="AD113" s="170">
        <f t="shared" si="78"/>
        <v>7.2652078217721563</v>
      </c>
      <c r="AE113" s="176">
        <f t="shared" si="79"/>
        <v>0.19728300742616015</v>
      </c>
      <c r="AF113" s="176">
        <f t="shared" si="80"/>
        <v>0.80271699257383988</v>
      </c>
      <c r="AG113" s="173">
        <f t="shared" si="51"/>
        <v>0.27865966019651994</v>
      </c>
      <c r="AH113" s="173">
        <f t="shared" si="52"/>
        <v>0.88409364534419976</v>
      </c>
      <c r="AI113" s="170">
        <f t="shared" si="81"/>
        <v>118.26206046362611</v>
      </c>
      <c r="AJ113" s="170">
        <f t="shared" si="82"/>
        <v>7.8841373642417407</v>
      </c>
      <c r="AK113" s="176">
        <f t="shared" si="83"/>
        <v>0.17149427648992746</v>
      </c>
      <c r="AL113" s="176">
        <f t="shared" si="84"/>
        <v>0.82850572351007257</v>
      </c>
      <c r="AM113" s="173">
        <f t="shared" si="53"/>
        <v>0.25287092926028726</v>
      </c>
      <c r="AN113" s="173">
        <f t="shared" si="54"/>
        <v>0.90988237628043234</v>
      </c>
      <c r="AO113" s="170">
        <f t="shared" si="85"/>
        <v>128.23757048922292</v>
      </c>
      <c r="AP113" s="170">
        <f t="shared" si="86"/>
        <v>8.5491713659481938</v>
      </c>
      <c r="AQ113" s="176">
        <f t="shared" si="87"/>
        <v>0.14378452641882525</v>
      </c>
      <c r="AR113" s="176">
        <f t="shared" si="88"/>
        <v>0.85621547358117478</v>
      </c>
      <c r="AS113" s="173">
        <f t="shared" si="55"/>
        <v>0.22516117918918507</v>
      </c>
      <c r="AT113" s="173">
        <f t="shared" si="56"/>
        <v>0.93759212635153455</v>
      </c>
      <c r="AU113" s="177">
        <f t="shared" si="94"/>
        <v>5</v>
      </c>
      <c r="AV113" s="178" t="str">
        <f t="shared" si="89"/>
        <v>Jeudi</v>
      </c>
      <c r="AW113" s="177" t="str">
        <f>IF($BD$9="OUI","U",IF(Paramètres!$E$10=Paramètres!$G$10,"-",IF(F113&lt;$BD$7,$BF$8,IF(AND(F113&gt;=$BD$7,F113&lt;$BD$8),$BF$7,IF(AND(F113&gt;=$BD$8,F113&lt;$BE$7),$BF$8,$BF$7)))))</f>
        <v>E</v>
      </c>
      <c r="AX113" s="179">
        <f>IF($BD$9="OUI",0,IF(AW113="H",Paramètres!$E$10,IF(AW113="E",Paramètres!$G$10,Paramètres!$E$10)))</f>
        <v>2</v>
      </c>
      <c r="AY113" s="168" t="str">
        <f t="shared" si="57"/>
        <v>+</v>
      </c>
      <c r="AZ113" s="298">
        <f t="shared" si="90"/>
        <v>2.1080328845634044E-3</v>
      </c>
      <c r="BB113" s="240" t="str">
        <f>IF($BD$9="OUI","U",IF(Paramètres!$D$10=Paramètres!$G$10,"",IF(F113&lt;$BD$7,$BF$8,IF(AND(F113&gt;=$BD$7,F113&lt;$BD$8),$BF$7,IF(AND(F113&gt;=$BD$8,F113&lt;$BE$7),$BF$8,$BF$7)))))</f>
        <v>E</v>
      </c>
    </row>
    <row r="114" spans="6:54" ht="14">
      <c r="F114" s="297">
        <f t="shared" si="91"/>
        <v>44302</v>
      </c>
      <c r="G114" s="169">
        <f t="shared" si="58"/>
        <v>106</v>
      </c>
      <c r="H114" s="170">
        <f t="shared" si="59"/>
        <v>101.47360000000003</v>
      </c>
      <c r="I114" s="170">
        <f t="shared" si="60"/>
        <v>1.8679538559677522</v>
      </c>
      <c r="J114" s="170">
        <f t="shared" si="61"/>
        <v>26.341553855967732</v>
      </c>
      <c r="K114" s="170">
        <f t="shared" si="62"/>
        <v>-1.9100915935265805</v>
      </c>
      <c r="L114" s="171">
        <f t="shared" si="63"/>
        <v>-0.1685509502353133</v>
      </c>
      <c r="M114" s="172" t="str">
        <f t="shared" si="64"/>
        <v>-</v>
      </c>
      <c r="N114" s="173">
        <f t="shared" si="65"/>
        <v>7.0229562598047206E-3</v>
      </c>
      <c r="O114" s="174">
        <f t="shared" si="66"/>
        <v>10.166677472785169</v>
      </c>
      <c r="P114" s="175">
        <f t="shared" si="93"/>
        <v>0.58121011122283039</v>
      </c>
      <c r="Q114" s="174">
        <f t="shared" si="67"/>
        <v>54.984538583896281</v>
      </c>
      <c r="R114" s="170">
        <f t="shared" si="68"/>
        <v>101.62054927060451</v>
      </c>
      <c r="S114" s="170">
        <f t="shared" si="69"/>
        <v>6.7747032847069679</v>
      </c>
      <c r="T114" s="291">
        <f t="shared" si="92"/>
        <v>0.56455860705891403</v>
      </c>
      <c r="U114" s="170">
        <f t="shared" si="70"/>
        <v>5.2252967152930321</v>
      </c>
      <c r="V114" s="170">
        <f t="shared" si="71"/>
        <v>18.774703284706966</v>
      </c>
      <c r="W114" s="176">
        <f t="shared" si="72"/>
        <v>0.21772069647054301</v>
      </c>
      <c r="X114" s="176">
        <f t="shared" si="73"/>
        <v>0.78227930352945696</v>
      </c>
      <c r="Y114" s="173">
        <f t="shared" si="74"/>
        <v>0.2986111111111111</v>
      </c>
      <c r="Z114" s="173">
        <f t="shared" si="50"/>
        <v>0.86319444444444438</v>
      </c>
      <c r="AA114" s="174">
        <f t="shared" si="75"/>
        <v>105.37029151477009</v>
      </c>
      <c r="AB114" s="174">
        <f t="shared" si="76"/>
        <v>43.890453142352001</v>
      </c>
      <c r="AC114" s="170">
        <f t="shared" si="77"/>
        <v>109.37896832031954</v>
      </c>
      <c r="AD114" s="170">
        <f t="shared" si="78"/>
        <v>7.2919312213546359</v>
      </c>
      <c r="AE114" s="176">
        <f t="shared" si="79"/>
        <v>0.19616953244355684</v>
      </c>
      <c r="AF114" s="176">
        <f t="shared" si="80"/>
        <v>0.80383046755644327</v>
      </c>
      <c r="AG114" s="173">
        <f t="shared" si="51"/>
        <v>0.27737964366638723</v>
      </c>
      <c r="AH114" s="173">
        <f t="shared" si="52"/>
        <v>0.88504057877927378</v>
      </c>
      <c r="AI114" s="170">
        <f t="shared" si="81"/>
        <v>118.70337775964622</v>
      </c>
      <c r="AJ114" s="170">
        <f t="shared" si="82"/>
        <v>7.913558517309748</v>
      </c>
      <c r="AK114" s="176">
        <f t="shared" si="83"/>
        <v>0.17026839511209382</v>
      </c>
      <c r="AL114" s="176">
        <f t="shared" si="84"/>
        <v>0.8297316048879062</v>
      </c>
      <c r="AM114" s="173">
        <f t="shared" si="53"/>
        <v>0.25147850633492425</v>
      </c>
      <c r="AN114" s="173">
        <f t="shared" si="54"/>
        <v>0.91094171611073671</v>
      </c>
      <c r="AO114" s="170">
        <f t="shared" si="85"/>
        <v>128.7448088795839</v>
      </c>
      <c r="AP114" s="170">
        <f t="shared" si="86"/>
        <v>8.5829872586389264</v>
      </c>
      <c r="AQ114" s="176">
        <f t="shared" si="87"/>
        <v>0.14237553089004473</v>
      </c>
      <c r="AR114" s="176">
        <f t="shared" si="88"/>
        <v>0.85762446910995527</v>
      </c>
      <c r="AS114" s="173">
        <f t="shared" si="55"/>
        <v>0.22358564211287515</v>
      </c>
      <c r="AT114" s="173">
        <f t="shared" si="56"/>
        <v>0.93883458033278577</v>
      </c>
      <c r="AU114" s="177">
        <f t="shared" si="94"/>
        <v>6</v>
      </c>
      <c r="AV114" s="178" t="str">
        <f t="shared" si="89"/>
        <v>Vendredi</v>
      </c>
      <c r="AW114" s="177" t="str">
        <f>IF($BD$9="OUI","U",IF(Paramètres!$E$10=Paramètres!$G$10,"-",IF(F114&lt;$BD$7,$BF$8,IF(AND(F114&gt;=$BD$7,F114&lt;$BD$8),$BF$7,IF(AND(F114&gt;=$BD$8,F114&lt;$BE$7),$BF$8,$BF$7)))))</f>
        <v>E</v>
      </c>
      <c r="AX114" s="179">
        <f>IF($BD$9="OUI",0,IF(AW114="H",Paramètres!$E$10,IF(AW114="E",Paramètres!$G$10,Paramètres!$E$10)))</f>
        <v>2</v>
      </c>
      <c r="AY114" s="168" t="str">
        <f t="shared" si="57"/>
        <v>+</v>
      </c>
      <c r="AZ114" s="298">
        <f t="shared" si="90"/>
        <v>2.0996435580570294E-3</v>
      </c>
      <c r="BB114" s="240" t="str">
        <f>IF($BD$9="OUI","U",IF(Paramètres!$D$10=Paramètres!$G$10,"",IF(F114&lt;$BD$7,$BF$8,IF(AND(F114&gt;=$BD$7,F114&lt;$BD$8),$BF$7,IF(AND(F114&gt;=$BD$8,F114&lt;$BE$7),$BF$8,$BF$7)))))</f>
        <v>E</v>
      </c>
    </row>
    <row r="115" spans="6:54" ht="14">
      <c r="F115" s="297">
        <f t="shared" si="91"/>
        <v>44303</v>
      </c>
      <c r="G115" s="169">
        <f t="shared" si="58"/>
        <v>107</v>
      </c>
      <c r="H115" s="170">
        <f t="shared" si="59"/>
        <v>102.45920000000001</v>
      </c>
      <c r="I115" s="170">
        <f t="shared" si="60"/>
        <v>1.860498538285168</v>
      </c>
      <c r="J115" s="170">
        <f t="shared" si="61"/>
        <v>27.319698538285195</v>
      </c>
      <c r="K115" s="170">
        <f t="shared" si="62"/>
        <v>-1.961058992739279</v>
      </c>
      <c r="L115" s="171">
        <f t="shared" si="63"/>
        <v>-0.40224181781644397</v>
      </c>
      <c r="M115" s="172" t="str">
        <f t="shared" si="64"/>
        <v>-</v>
      </c>
      <c r="N115" s="173">
        <f t="shared" si="65"/>
        <v>1.6760075742351832E-2</v>
      </c>
      <c r="O115" s="174">
        <f t="shared" si="66"/>
        <v>10.51962581212881</v>
      </c>
      <c r="P115" s="175">
        <f t="shared" si="93"/>
        <v>0.58104782589812132</v>
      </c>
      <c r="Q115" s="174">
        <f t="shared" si="67"/>
        <v>55.337486923239922</v>
      </c>
      <c r="R115" s="170">
        <f t="shared" si="68"/>
        <v>101.99689793633647</v>
      </c>
      <c r="S115" s="170">
        <f t="shared" si="69"/>
        <v>6.7997931957557647</v>
      </c>
      <c r="T115" s="291">
        <f t="shared" si="92"/>
        <v>0.56664943297964709</v>
      </c>
      <c r="U115" s="170">
        <f t="shared" si="70"/>
        <v>5.2002068042442353</v>
      </c>
      <c r="V115" s="170">
        <f t="shared" si="71"/>
        <v>18.799793195755765</v>
      </c>
      <c r="W115" s="176">
        <f t="shared" si="72"/>
        <v>0.21667528351017648</v>
      </c>
      <c r="X115" s="176">
        <f t="shared" si="73"/>
        <v>0.78332471648982349</v>
      </c>
      <c r="Y115" s="173">
        <f t="shared" si="74"/>
        <v>0.29791666666666666</v>
      </c>
      <c r="Z115" s="173">
        <f t="shared" si="50"/>
        <v>0.86458333333333337</v>
      </c>
      <c r="AA115" s="174">
        <f t="shared" si="75"/>
        <v>105.88179929606861</v>
      </c>
      <c r="AB115" s="174">
        <f t="shared" si="76"/>
        <v>43.823413799962438</v>
      </c>
      <c r="AC115" s="170">
        <f t="shared" si="77"/>
        <v>109.77887831850452</v>
      </c>
      <c r="AD115" s="170">
        <f t="shared" si="78"/>
        <v>7.3185918879003014</v>
      </c>
      <c r="AE115" s="176">
        <f t="shared" si="79"/>
        <v>0.19505867133748744</v>
      </c>
      <c r="AF115" s="176">
        <f t="shared" si="80"/>
        <v>0.80494132866251256</v>
      </c>
      <c r="AG115" s="173">
        <f t="shared" si="51"/>
        <v>0.27610649723560871</v>
      </c>
      <c r="AH115" s="173">
        <f t="shared" si="52"/>
        <v>0.88598915456063387</v>
      </c>
      <c r="AI115" s="170">
        <f t="shared" si="81"/>
        <v>119.14479608686186</v>
      </c>
      <c r="AJ115" s="170">
        <f t="shared" si="82"/>
        <v>7.9429864057907906</v>
      </c>
      <c r="AK115" s="176">
        <f t="shared" si="83"/>
        <v>0.16904223309205038</v>
      </c>
      <c r="AL115" s="176">
        <f t="shared" si="84"/>
        <v>0.83095776690794965</v>
      </c>
      <c r="AM115" s="173">
        <f t="shared" si="53"/>
        <v>0.25009005899017167</v>
      </c>
      <c r="AN115" s="173">
        <f t="shared" si="54"/>
        <v>0.91200559280607096</v>
      </c>
      <c r="AO115" s="170">
        <f t="shared" si="85"/>
        <v>129.254026378286</v>
      </c>
      <c r="AP115" s="170">
        <f t="shared" si="86"/>
        <v>8.6169350918857326</v>
      </c>
      <c r="AQ115" s="176">
        <f t="shared" si="87"/>
        <v>0.14096103783809447</v>
      </c>
      <c r="AR115" s="176">
        <f t="shared" si="88"/>
        <v>0.85903896216190556</v>
      </c>
      <c r="AS115" s="173">
        <f t="shared" si="55"/>
        <v>0.22200886373621578</v>
      </c>
      <c r="AT115" s="173">
        <f t="shared" si="56"/>
        <v>0.94008678806002688</v>
      </c>
      <c r="AU115" s="177">
        <f t="shared" si="94"/>
        <v>7</v>
      </c>
      <c r="AV115" s="178" t="str">
        <f t="shared" si="89"/>
        <v>Samedi</v>
      </c>
      <c r="AW115" s="177" t="str">
        <f>IF($BD$9="OUI","U",IF(Paramètres!$E$10=Paramètres!$G$10,"-",IF(F115&lt;$BD$7,$BF$8,IF(AND(F115&gt;=$BD$7,F115&lt;$BD$8),$BF$7,IF(AND(F115&gt;=$BD$8,F115&lt;$BE$7),$BF$8,$BF$7)))))</f>
        <v>E</v>
      </c>
      <c r="AX115" s="179">
        <f>IF($BD$9="OUI",0,IF(AW115="H",Paramètres!$E$10,IF(AW115="E",Paramètres!$G$10,Paramètres!$E$10)))</f>
        <v>2</v>
      </c>
      <c r="AY115" s="168" t="str">
        <f t="shared" si="57"/>
        <v>+</v>
      </c>
      <c r="AZ115" s="298">
        <f t="shared" si="90"/>
        <v>2.0908259207330637E-3</v>
      </c>
      <c r="BB115" s="240" t="str">
        <f>IF($BD$9="OUI","U",IF(Paramètres!$D$10=Paramètres!$G$10,"",IF(F115&lt;$BD$7,$BF$8,IF(AND(F115&gt;=$BD$7,F115&lt;$BD$8),$BF$7,IF(AND(F115&gt;=$BD$8,F115&lt;$BE$7),$BF$8,$BF$7)))))</f>
        <v>E</v>
      </c>
    </row>
    <row r="116" spans="6:54" ht="14">
      <c r="F116" s="297">
        <f t="shared" si="91"/>
        <v>44304</v>
      </c>
      <c r="G116" s="169">
        <f t="shared" si="58"/>
        <v>108</v>
      </c>
      <c r="H116" s="170">
        <f t="shared" si="59"/>
        <v>103.44479999999999</v>
      </c>
      <c r="I116" s="170">
        <f t="shared" si="60"/>
        <v>1.8525001780251282</v>
      </c>
      <c r="J116" s="170">
        <f t="shared" si="61"/>
        <v>28.297300178025125</v>
      </c>
      <c r="K116" s="170">
        <f t="shared" si="62"/>
        <v>-2.0098887826668719</v>
      </c>
      <c r="L116" s="171">
        <f t="shared" si="63"/>
        <v>-0.62955441856697458</v>
      </c>
      <c r="M116" s="172" t="str">
        <f t="shared" si="64"/>
        <v>-</v>
      </c>
      <c r="N116" s="173">
        <f t="shared" si="65"/>
        <v>2.6231434106957274E-2</v>
      </c>
      <c r="O116" s="174">
        <f t="shared" si="66"/>
        <v>10.869680306086321</v>
      </c>
      <c r="P116" s="175">
        <f t="shared" si="93"/>
        <v>0.58088996992537789</v>
      </c>
      <c r="Q116" s="174">
        <f t="shared" si="67"/>
        <v>55.687541417197437</v>
      </c>
      <c r="R116" s="170">
        <f t="shared" si="68"/>
        <v>102.37157976503768</v>
      </c>
      <c r="S116" s="170">
        <f t="shared" si="69"/>
        <v>6.824771984335845</v>
      </c>
      <c r="T116" s="291">
        <f t="shared" si="92"/>
        <v>0.56873099869465371</v>
      </c>
      <c r="U116" s="170">
        <f t="shared" si="70"/>
        <v>5.175228015664155</v>
      </c>
      <c r="V116" s="170">
        <f t="shared" si="71"/>
        <v>18.824771984335847</v>
      </c>
      <c r="W116" s="176">
        <f t="shared" si="72"/>
        <v>0.21563450065267312</v>
      </c>
      <c r="X116" s="176">
        <f t="shared" si="73"/>
        <v>0.78436549934732691</v>
      </c>
      <c r="Y116" s="173">
        <f t="shared" si="74"/>
        <v>0.29652777777777778</v>
      </c>
      <c r="Z116" s="173">
        <f t="shared" si="50"/>
        <v>0.8652777777777777</v>
      </c>
      <c r="AA116" s="174">
        <f t="shared" si="75"/>
        <v>106.38981989970637</v>
      </c>
      <c r="AB116" s="174">
        <f t="shared" si="76"/>
        <v>43.754448423286647</v>
      </c>
      <c r="AC116" s="170">
        <f t="shared" si="77"/>
        <v>110.17775843458681</v>
      </c>
      <c r="AD116" s="170">
        <f t="shared" si="78"/>
        <v>7.3451838956391207</v>
      </c>
      <c r="AE116" s="176">
        <f t="shared" si="79"/>
        <v>0.19395067101503663</v>
      </c>
      <c r="AF116" s="176">
        <f t="shared" si="80"/>
        <v>0.8060493289849634</v>
      </c>
      <c r="AG116" s="173">
        <f t="shared" si="51"/>
        <v>0.27484064094041449</v>
      </c>
      <c r="AH116" s="173">
        <f t="shared" si="52"/>
        <v>0.88693929891034129</v>
      </c>
      <c r="AI116" s="170">
        <f t="shared" si="81"/>
        <v>119.58622334289275</v>
      </c>
      <c r="AJ116" s="170">
        <f t="shared" si="82"/>
        <v>7.972414889526183</v>
      </c>
      <c r="AK116" s="176">
        <f t="shared" si="83"/>
        <v>0.16781604626974236</v>
      </c>
      <c r="AL116" s="176">
        <f t="shared" si="84"/>
        <v>0.83218395373025766</v>
      </c>
      <c r="AM116" s="173">
        <f t="shared" si="53"/>
        <v>0.24870601619512023</v>
      </c>
      <c r="AN116" s="173">
        <f t="shared" si="54"/>
        <v>0.91307392365563567</v>
      </c>
      <c r="AO116" s="170">
        <f t="shared" si="85"/>
        <v>129.76515990907242</v>
      </c>
      <c r="AP116" s="170">
        <f t="shared" si="86"/>
        <v>8.6510106606048289</v>
      </c>
      <c r="AQ116" s="176">
        <f t="shared" si="87"/>
        <v>0.1395412224747988</v>
      </c>
      <c r="AR116" s="176">
        <f t="shared" si="88"/>
        <v>0.86045877752520117</v>
      </c>
      <c r="AS116" s="173">
        <f t="shared" si="55"/>
        <v>0.22043119240017664</v>
      </c>
      <c r="AT116" s="173">
        <f t="shared" si="56"/>
        <v>0.94134874745057917</v>
      </c>
      <c r="AU116" s="177">
        <f t="shared" si="94"/>
        <v>1</v>
      </c>
      <c r="AV116" s="178" t="str">
        <f t="shared" si="89"/>
        <v>Dimanche</v>
      </c>
      <c r="AW116" s="177" t="str">
        <f>IF($BD$9="OUI","U",IF(Paramètres!$E$10=Paramètres!$G$10,"-",IF(F116&lt;$BD$7,$BF$8,IF(AND(F116&gt;=$BD$7,F116&lt;$BD$8),$BF$7,IF(AND(F116&gt;=$BD$8,F116&lt;$BE$7),$BF$8,$BF$7)))))</f>
        <v>E</v>
      </c>
      <c r="AX116" s="179">
        <f>IF($BD$9="OUI",0,IF(AW116="H",Paramètres!$E$10,IF(AW116="E",Paramètres!$G$10,Paramètres!$E$10)))</f>
        <v>2</v>
      </c>
      <c r="AY116" s="168" t="str">
        <f t="shared" si="57"/>
        <v>+</v>
      </c>
      <c r="AZ116" s="298">
        <f t="shared" si="90"/>
        <v>2.0815657150066169E-3</v>
      </c>
      <c r="BB116" s="240" t="str">
        <f>IF($BD$9="OUI","U",IF(Paramètres!$D$10=Paramètres!$G$10,"",IF(F116&lt;$BD$7,$BF$8,IF(AND(F116&gt;=$BD$7,F116&lt;$BD$8),$BF$7,IF(AND(F116&gt;=$BD$8,F116&lt;$BE$7),$BF$8,$BF$7)))))</f>
        <v>E</v>
      </c>
    </row>
    <row r="117" spans="6:54" ht="14">
      <c r="F117" s="297">
        <f t="shared" si="91"/>
        <v>44305</v>
      </c>
      <c r="G117" s="169">
        <f t="shared" si="58"/>
        <v>109</v>
      </c>
      <c r="H117" s="170">
        <f t="shared" si="59"/>
        <v>104.43040000000002</v>
      </c>
      <c r="I117" s="170">
        <f t="shared" si="60"/>
        <v>1.8439616912620713</v>
      </c>
      <c r="J117" s="170">
        <f t="shared" si="61"/>
        <v>29.274361691262072</v>
      </c>
      <c r="K117" s="170">
        <f t="shared" si="62"/>
        <v>-2.0565232337127126</v>
      </c>
      <c r="L117" s="171">
        <f t="shared" si="63"/>
        <v>-0.85024616980256518</v>
      </c>
      <c r="M117" s="172" t="str">
        <f t="shared" si="64"/>
        <v>-</v>
      </c>
      <c r="N117" s="173">
        <f t="shared" si="65"/>
        <v>3.5426923741773551E-2</v>
      </c>
      <c r="O117" s="174">
        <f t="shared" si="66"/>
        <v>11.216748214265156</v>
      </c>
      <c r="P117" s="175">
        <f t="shared" si="93"/>
        <v>0.58073671176479758</v>
      </c>
      <c r="Q117" s="174">
        <f t="shared" si="67"/>
        <v>56.034609325376266</v>
      </c>
      <c r="R117" s="170">
        <f t="shared" si="68"/>
        <v>102.74451245113474</v>
      </c>
      <c r="S117" s="170">
        <f t="shared" si="69"/>
        <v>6.8496341634089823</v>
      </c>
      <c r="T117" s="291">
        <f t="shared" si="92"/>
        <v>0.57080284695074857</v>
      </c>
      <c r="U117" s="170">
        <f t="shared" si="70"/>
        <v>5.1503658365910177</v>
      </c>
      <c r="V117" s="170">
        <f t="shared" si="71"/>
        <v>18.849634163408982</v>
      </c>
      <c r="W117" s="176">
        <f t="shared" si="72"/>
        <v>0.21459857652462574</v>
      </c>
      <c r="X117" s="176">
        <f t="shared" si="73"/>
        <v>0.78540142347537423</v>
      </c>
      <c r="Y117" s="173">
        <f t="shared" si="74"/>
        <v>0.2951388888888889</v>
      </c>
      <c r="Z117" s="173">
        <f t="shared" si="50"/>
        <v>0.86597222222222225</v>
      </c>
      <c r="AA117" s="174">
        <f t="shared" si="75"/>
        <v>106.89422715674255</v>
      </c>
      <c r="AB117" s="174">
        <f t="shared" si="76"/>
        <v>43.683614846155564</v>
      </c>
      <c r="AC117" s="170">
        <f t="shared" si="77"/>
        <v>110.57551641737804</v>
      </c>
      <c r="AD117" s="170">
        <f t="shared" si="78"/>
        <v>7.3717010944918693</v>
      </c>
      <c r="AE117" s="176">
        <f t="shared" si="79"/>
        <v>0.19284578772950545</v>
      </c>
      <c r="AF117" s="176">
        <f t="shared" si="80"/>
        <v>0.80715421227049455</v>
      </c>
      <c r="AG117" s="173">
        <f t="shared" si="51"/>
        <v>0.27358249949430308</v>
      </c>
      <c r="AH117" s="173">
        <f t="shared" si="52"/>
        <v>0.88789092403529224</v>
      </c>
      <c r="AI117" s="170">
        <f t="shared" si="81"/>
        <v>120.02756305155904</v>
      </c>
      <c r="AJ117" s="170">
        <f t="shared" si="82"/>
        <v>8.0018375367706032</v>
      </c>
      <c r="AK117" s="176">
        <f t="shared" si="83"/>
        <v>0.1665901026345582</v>
      </c>
      <c r="AL117" s="176">
        <f t="shared" si="84"/>
        <v>0.83340989736544169</v>
      </c>
      <c r="AM117" s="173">
        <f t="shared" si="53"/>
        <v>0.2473268143993558</v>
      </c>
      <c r="AN117" s="173">
        <f t="shared" si="54"/>
        <v>0.91414660913023937</v>
      </c>
      <c r="AO117" s="170">
        <f t="shared" si="85"/>
        <v>130.27814189685483</v>
      </c>
      <c r="AP117" s="170">
        <f t="shared" si="86"/>
        <v>8.6852094597903218</v>
      </c>
      <c r="AQ117" s="176">
        <f t="shared" si="87"/>
        <v>0.13811627250873659</v>
      </c>
      <c r="AR117" s="176">
        <f t="shared" si="88"/>
        <v>0.86188372749126341</v>
      </c>
      <c r="AS117" s="173">
        <f t="shared" si="55"/>
        <v>0.2188529842735342</v>
      </c>
      <c r="AT117" s="173">
        <f t="shared" si="56"/>
        <v>0.94262043925606109</v>
      </c>
      <c r="AU117" s="177">
        <f t="shared" si="94"/>
        <v>2</v>
      </c>
      <c r="AV117" s="178" t="str">
        <f t="shared" si="89"/>
        <v>Lundi</v>
      </c>
      <c r="AW117" s="177" t="str">
        <f>IF($BD$9="OUI","U",IF(Paramètres!$E$10=Paramètres!$G$10,"-",IF(F117&lt;$BD$7,$BF$8,IF(AND(F117&gt;=$BD$7,F117&lt;$BD$8),$BF$7,IF(AND(F117&gt;=$BD$8,F117&lt;$BE$7),$BF$8,$BF$7)))))</f>
        <v>E</v>
      </c>
      <c r="AX117" s="179">
        <f>IF($BD$9="OUI",0,IF(AW117="H",Paramètres!$E$10,IF(AW117="E",Paramètres!$G$10,Paramètres!$E$10)))</f>
        <v>2</v>
      </c>
      <c r="AY117" s="168" t="str">
        <f t="shared" si="57"/>
        <v>+</v>
      </c>
      <c r="AZ117" s="298">
        <f t="shared" si="90"/>
        <v>2.0718482560948548E-3</v>
      </c>
      <c r="BB117" s="240" t="str">
        <f>IF($BD$9="OUI","U",IF(Paramètres!$D$10=Paramètres!$G$10,"",IF(F117&lt;$BD$7,$BF$8,IF(AND(F117&gt;=$BD$7,F117&lt;$BD$8),$BF$7,IF(AND(F117&gt;=$BD$8,F117&lt;$BE$7),$BF$8,$BF$7)))))</f>
        <v>E</v>
      </c>
    </row>
    <row r="118" spans="6:54" ht="14">
      <c r="F118" s="297">
        <f t="shared" si="91"/>
        <v>44306</v>
      </c>
      <c r="G118" s="169">
        <f t="shared" si="58"/>
        <v>110</v>
      </c>
      <c r="H118" s="170">
        <f t="shared" si="59"/>
        <v>105.416</v>
      </c>
      <c r="I118" s="170">
        <f t="shared" si="60"/>
        <v>1.8348861443917581</v>
      </c>
      <c r="J118" s="170">
        <f t="shared" si="61"/>
        <v>30.250886144391757</v>
      </c>
      <c r="K118" s="170">
        <f t="shared" si="62"/>
        <v>-2.1009065285997903</v>
      </c>
      <c r="L118" s="171">
        <f t="shared" si="63"/>
        <v>-1.0640815368321288</v>
      </c>
      <c r="M118" s="172" t="str">
        <f t="shared" si="64"/>
        <v>-</v>
      </c>
      <c r="N118" s="173">
        <f t="shared" si="65"/>
        <v>4.43367307013387E-2</v>
      </c>
      <c r="O118" s="174">
        <f t="shared" si="66"/>
        <v>11.560737054342358</v>
      </c>
      <c r="P118" s="175">
        <f t="shared" si="93"/>
        <v>0.5805882149821382</v>
      </c>
      <c r="Q118" s="174">
        <f t="shared" si="67"/>
        <v>56.378598165453468</v>
      </c>
      <c r="R118" s="170">
        <f t="shared" si="68"/>
        <v>103.11561097274013</v>
      </c>
      <c r="S118" s="170">
        <f t="shared" si="69"/>
        <v>6.8743740648493423</v>
      </c>
      <c r="T118" s="291">
        <f t="shared" si="92"/>
        <v>0.57286450540411182</v>
      </c>
      <c r="U118" s="170">
        <f t="shared" si="70"/>
        <v>5.1256259351506577</v>
      </c>
      <c r="V118" s="170">
        <f t="shared" si="71"/>
        <v>18.874374064849341</v>
      </c>
      <c r="W118" s="176">
        <f t="shared" si="72"/>
        <v>0.21356774729794406</v>
      </c>
      <c r="X118" s="176">
        <f t="shared" si="73"/>
        <v>0.78643225270205586</v>
      </c>
      <c r="Y118" s="173">
        <f t="shared" si="74"/>
        <v>0.29444444444444445</v>
      </c>
      <c r="Z118" s="173">
        <f t="shared" si="50"/>
        <v>0.86736111111111114</v>
      </c>
      <c r="AA118" s="174">
        <f t="shared" si="75"/>
        <v>107.39489384560518</v>
      </c>
      <c r="AB118" s="174">
        <f t="shared" si="76"/>
        <v>43.610973144547643</v>
      </c>
      <c r="AC118" s="170">
        <f t="shared" si="77"/>
        <v>110.97205654198139</v>
      </c>
      <c r="AD118" s="170">
        <f t="shared" si="78"/>
        <v>7.398137102798759</v>
      </c>
      <c r="AE118" s="176">
        <f t="shared" si="79"/>
        <v>0.19174428738338503</v>
      </c>
      <c r="AF118" s="176">
        <f t="shared" si="80"/>
        <v>0.808255712616615</v>
      </c>
      <c r="AG118" s="173">
        <f t="shared" si="51"/>
        <v>0.27233250236552325</v>
      </c>
      <c r="AH118" s="173">
        <f t="shared" si="52"/>
        <v>0.8888439275987533</v>
      </c>
      <c r="AI118" s="170">
        <f t="shared" si="81"/>
        <v>120.46871417655211</v>
      </c>
      <c r="AJ118" s="170">
        <f t="shared" si="82"/>
        <v>8.0312476117701408</v>
      </c>
      <c r="AK118" s="176">
        <f t="shared" si="83"/>
        <v>0.16536468284291081</v>
      </c>
      <c r="AL118" s="176">
        <f t="shared" si="84"/>
        <v>0.83463531715708916</v>
      </c>
      <c r="AM118" s="173">
        <f t="shared" si="53"/>
        <v>0.245952897825049</v>
      </c>
      <c r="AN118" s="173">
        <f t="shared" si="54"/>
        <v>0.91522353213922747</v>
      </c>
      <c r="AO118" s="170">
        <f t="shared" si="85"/>
        <v>130.79289998487863</v>
      </c>
      <c r="AP118" s="170">
        <f t="shared" si="86"/>
        <v>8.7195266656585755</v>
      </c>
      <c r="AQ118" s="176">
        <f t="shared" si="87"/>
        <v>0.13668638893089269</v>
      </c>
      <c r="AR118" s="176">
        <f t="shared" si="88"/>
        <v>0.86331361106910742</v>
      </c>
      <c r="AS118" s="173">
        <f t="shared" si="55"/>
        <v>0.21727460391303088</v>
      </c>
      <c r="AT118" s="173">
        <f t="shared" si="56"/>
        <v>0.94390182605124562</v>
      </c>
      <c r="AU118" s="177">
        <f t="shared" si="94"/>
        <v>3</v>
      </c>
      <c r="AV118" s="178" t="str">
        <f t="shared" si="89"/>
        <v>Mardi</v>
      </c>
      <c r="AW118" s="177" t="str">
        <f>IF($BD$9="OUI","U",IF(Paramètres!$E$10=Paramètres!$G$10,"-",IF(F118&lt;$BD$7,$BF$8,IF(AND(F118&gt;=$BD$7,F118&lt;$BD$8),$BF$7,IF(AND(F118&gt;=$BD$8,F118&lt;$BE$7),$BF$8,$BF$7)))))</f>
        <v>E</v>
      </c>
      <c r="AX118" s="179">
        <f>IF($BD$9="OUI",0,IF(AW118="H",Paramètres!$E$10,IF(AW118="E",Paramètres!$G$10,Paramètres!$E$10)))</f>
        <v>2</v>
      </c>
      <c r="AY118" s="168" t="str">
        <f t="shared" si="57"/>
        <v>+</v>
      </c>
      <c r="AZ118" s="298">
        <f t="shared" si="90"/>
        <v>2.0616584533632576E-3</v>
      </c>
      <c r="BB118" s="240" t="str">
        <f>IF($BD$9="OUI","U",IF(Paramètres!$D$10=Paramètres!$G$10,"",IF(F118&lt;$BD$7,$BF$8,IF(AND(F118&gt;=$BD$7,F118&lt;$BD$8),$BF$7,IF(AND(F118&gt;=$BD$8,F118&lt;$BE$7),$BF$8,$BF$7)))))</f>
        <v>E</v>
      </c>
    </row>
    <row r="119" spans="6:54" ht="14">
      <c r="F119" s="297">
        <f t="shared" si="91"/>
        <v>44307</v>
      </c>
      <c r="G119" s="169">
        <f t="shared" si="58"/>
        <v>111</v>
      </c>
      <c r="H119" s="170">
        <f t="shared" si="59"/>
        <v>106.40160000000003</v>
      </c>
      <c r="I119" s="170">
        <f t="shared" si="60"/>
        <v>1.825276752584998</v>
      </c>
      <c r="J119" s="170">
        <f t="shared" si="61"/>
        <v>31.226876752584985</v>
      </c>
      <c r="K119" s="170">
        <f t="shared" si="62"/>
        <v>-2.1429848429430698</v>
      </c>
      <c r="L119" s="171">
        <f t="shared" si="63"/>
        <v>-1.2708323614322872</v>
      </c>
      <c r="M119" s="172" t="str">
        <f t="shared" si="64"/>
        <v>-</v>
      </c>
      <c r="N119" s="173">
        <f t="shared" si="65"/>
        <v>5.2951348393011965E-2</v>
      </c>
      <c r="O119" s="174">
        <f t="shared" si="66"/>
        <v>11.901554612209095</v>
      </c>
      <c r="P119" s="175">
        <f t="shared" si="93"/>
        <v>0.5804446380206103</v>
      </c>
      <c r="Q119" s="174">
        <f t="shared" si="67"/>
        <v>56.719415723320211</v>
      </c>
      <c r="R119" s="170">
        <f t="shared" si="68"/>
        <v>103.48478752279361</v>
      </c>
      <c r="S119" s="170">
        <f t="shared" si="69"/>
        <v>6.8989858348529074</v>
      </c>
      <c r="T119" s="291">
        <f t="shared" si="92"/>
        <v>0.57491548623774225</v>
      </c>
      <c r="U119" s="170">
        <f t="shared" si="70"/>
        <v>5.1010141651470926</v>
      </c>
      <c r="V119" s="170">
        <f t="shared" si="71"/>
        <v>18.898985834852908</v>
      </c>
      <c r="W119" s="176">
        <f t="shared" si="72"/>
        <v>0.21254225688112885</v>
      </c>
      <c r="X119" s="176">
        <f t="shared" si="73"/>
        <v>0.78745774311887118</v>
      </c>
      <c r="Y119" s="173">
        <f t="shared" si="74"/>
        <v>0.29305555555555557</v>
      </c>
      <c r="Z119" s="173">
        <f t="shared" si="50"/>
        <v>0.86805555555555547</v>
      </c>
      <c r="AA119" s="174">
        <f t="shared" si="75"/>
        <v>107.89169166500049</v>
      </c>
      <c r="AB119" s="174">
        <f t="shared" si="76"/>
        <v>43.536585662173536</v>
      </c>
      <c r="AC119" s="170">
        <f t="shared" si="77"/>
        <v>111.36727950393445</v>
      </c>
      <c r="AD119" s="170">
        <f t="shared" si="78"/>
        <v>7.4244853002622966</v>
      </c>
      <c r="AE119" s="176">
        <f t="shared" si="79"/>
        <v>0.19064644582240431</v>
      </c>
      <c r="AF119" s="176">
        <f t="shared" si="80"/>
        <v>0.80935355417759569</v>
      </c>
      <c r="AG119" s="173">
        <f t="shared" si="51"/>
        <v>0.27109108384301461</v>
      </c>
      <c r="AH119" s="173">
        <f t="shared" si="52"/>
        <v>0.88979819219820611</v>
      </c>
      <c r="AI119" s="170">
        <f t="shared" si="81"/>
        <v>120.90957093401384</v>
      </c>
      <c r="AJ119" s="170">
        <f t="shared" si="82"/>
        <v>8.0606380622675893</v>
      </c>
      <c r="AK119" s="176">
        <f t="shared" si="83"/>
        <v>0.16414008073885045</v>
      </c>
      <c r="AL119" s="176">
        <f t="shared" si="84"/>
        <v>0.83585991926114955</v>
      </c>
      <c r="AM119" s="173">
        <f t="shared" si="53"/>
        <v>0.24458471875946075</v>
      </c>
      <c r="AN119" s="173">
        <f t="shared" si="54"/>
        <v>0.91630455728175997</v>
      </c>
      <c r="AO119" s="170">
        <f t="shared" si="85"/>
        <v>131.30935673886668</v>
      </c>
      <c r="AP119" s="170">
        <f t="shared" si="86"/>
        <v>8.7539571159244449</v>
      </c>
      <c r="AQ119" s="176">
        <f t="shared" si="87"/>
        <v>0.13525178683648145</v>
      </c>
      <c r="AR119" s="176">
        <f t="shared" si="88"/>
        <v>0.86474821316351846</v>
      </c>
      <c r="AS119" s="173">
        <f t="shared" si="55"/>
        <v>0.21569642485709176</v>
      </c>
      <c r="AT119" s="173">
        <f t="shared" si="56"/>
        <v>0.94519285118412888</v>
      </c>
      <c r="AU119" s="177">
        <f t="shared" si="94"/>
        <v>4</v>
      </c>
      <c r="AV119" s="178" t="str">
        <f t="shared" si="89"/>
        <v>Mercredi</v>
      </c>
      <c r="AW119" s="177" t="str">
        <f>IF($BD$9="OUI","U",IF(Paramètres!$E$10=Paramètres!$G$10,"-",IF(F119&lt;$BD$7,$BF$8,IF(AND(F119&gt;=$BD$7,F119&lt;$BD$8),$BF$7,IF(AND(F119&gt;=$BD$8,F119&lt;$BE$7),$BF$8,$BF$7)))))</f>
        <v>E</v>
      </c>
      <c r="AX119" s="179">
        <f>IF($BD$9="OUI",0,IF(AW119="H",Paramètres!$E$10,IF(AW119="E",Paramètres!$G$10,Paramètres!$E$10)))</f>
        <v>2</v>
      </c>
      <c r="AY119" s="168" t="str">
        <f t="shared" si="57"/>
        <v>+</v>
      </c>
      <c r="AZ119" s="298">
        <f t="shared" si="90"/>
        <v>2.0509808336304225E-3</v>
      </c>
      <c r="BB119" s="240" t="str">
        <f>IF($BD$9="OUI","U",IF(Paramètres!$D$10=Paramètres!$G$10,"",IF(F119&lt;$BD$7,$BF$8,IF(AND(F119&gt;=$BD$7,F119&lt;$BD$8),$BF$7,IF(AND(F119&gt;=$BD$8,F119&lt;$BE$7),$BF$8,$BF$7)))))</f>
        <v>E</v>
      </c>
    </row>
    <row r="120" spans="6:54" ht="14">
      <c r="F120" s="297">
        <f t="shared" si="91"/>
        <v>44308</v>
      </c>
      <c r="G120" s="169">
        <f t="shared" si="58"/>
        <v>112</v>
      </c>
      <c r="H120" s="170">
        <f t="shared" si="59"/>
        <v>107.38720000000001</v>
      </c>
      <c r="I120" s="170">
        <f t="shared" si="60"/>
        <v>1.8151368782093591</v>
      </c>
      <c r="J120" s="170">
        <f t="shared" si="61"/>
        <v>32.202336878209394</v>
      </c>
      <c r="K120" s="170">
        <f t="shared" si="62"/>
        <v>-2.182706426511857</v>
      </c>
      <c r="L120" s="171">
        <f t="shared" si="63"/>
        <v>-1.4702781932099915</v>
      </c>
      <c r="M120" s="172" t="str">
        <f t="shared" si="64"/>
        <v>-</v>
      </c>
      <c r="N120" s="173">
        <f t="shared" si="65"/>
        <v>6.1261591383749647E-2</v>
      </c>
      <c r="O120" s="174">
        <f t="shared" si="66"/>
        <v>12.239108953703022</v>
      </c>
      <c r="P120" s="175">
        <f t="shared" si="93"/>
        <v>0.58030613397076469</v>
      </c>
      <c r="Q120" s="174">
        <f t="shared" si="67"/>
        <v>57.056970064814138</v>
      </c>
      <c r="R120" s="170">
        <f t="shared" si="68"/>
        <v>103.85195144477139</v>
      </c>
      <c r="S120" s="170">
        <f t="shared" si="69"/>
        <v>6.9234634296514255</v>
      </c>
      <c r="T120" s="291">
        <f t="shared" si="92"/>
        <v>0.57695528580428546</v>
      </c>
      <c r="U120" s="170">
        <f t="shared" si="70"/>
        <v>5.0765365703485745</v>
      </c>
      <c r="V120" s="170">
        <f t="shared" si="71"/>
        <v>18.923463429651427</v>
      </c>
      <c r="W120" s="176">
        <f t="shared" si="72"/>
        <v>0.21152235709785727</v>
      </c>
      <c r="X120" s="176">
        <f t="shared" si="73"/>
        <v>0.78847764290214284</v>
      </c>
      <c r="Y120" s="173">
        <f t="shared" si="74"/>
        <v>0.29166666666666669</v>
      </c>
      <c r="Z120" s="173">
        <f t="shared" si="50"/>
        <v>0.86875000000000002</v>
      </c>
      <c r="AA120" s="174">
        <f t="shared" si="75"/>
        <v>108.38449121018492</v>
      </c>
      <c r="AB120" s="174">
        <f t="shared" si="76"/>
        <v>43.460517034157284</v>
      </c>
      <c r="AC120" s="170">
        <f t="shared" si="77"/>
        <v>111.7610823170367</v>
      </c>
      <c r="AD120" s="170">
        <f t="shared" si="78"/>
        <v>7.4507388211357801</v>
      </c>
      <c r="AE120" s="176">
        <f t="shared" si="79"/>
        <v>0.18955254911934249</v>
      </c>
      <c r="AF120" s="176">
        <f t="shared" si="80"/>
        <v>0.81044745088065751</v>
      </c>
      <c r="AG120" s="173">
        <f t="shared" si="51"/>
        <v>0.26985868309010713</v>
      </c>
      <c r="AH120" s="173">
        <f t="shared" si="52"/>
        <v>0.8907535848514222</v>
      </c>
      <c r="AI120" s="170">
        <f t="shared" si="81"/>
        <v>121.3500226044394</v>
      </c>
      <c r="AJ120" s="170">
        <f t="shared" si="82"/>
        <v>8.0900015069626274</v>
      </c>
      <c r="AK120" s="176">
        <f t="shared" si="83"/>
        <v>0.16291660387655718</v>
      </c>
      <c r="AL120" s="176">
        <f t="shared" si="84"/>
        <v>0.83708339612344285</v>
      </c>
      <c r="AM120" s="173">
        <f t="shared" si="53"/>
        <v>0.24322273784732185</v>
      </c>
      <c r="AN120" s="173">
        <f t="shared" si="54"/>
        <v>0.91738953009420765</v>
      </c>
      <c r="AO120" s="170">
        <f t="shared" si="85"/>
        <v>131.82742933744842</v>
      </c>
      <c r="AP120" s="170">
        <f t="shared" si="86"/>
        <v>8.7884952891632278</v>
      </c>
      <c r="AQ120" s="176">
        <f t="shared" si="87"/>
        <v>0.1338126962848655</v>
      </c>
      <c r="AR120" s="176">
        <f t="shared" si="88"/>
        <v>0.86618730371513453</v>
      </c>
      <c r="AS120" s="173">
        <f t="shared" si="55"/>
        <v>0.21411883025563017</v>
      </c>
      <c r="AT120" s="173">
        <f t="shared" si="56"/>
        <v>0.94649343768589933</v>
      </c>
      <c r="AU120" s="177">
        <f t="shared" si="94"/>
        <v>5</v>
      </c>
      <c r="AV120" s="178" t="str">
        <f t="shared" si="89"/>
        <v>Jeudi</v>
      </c>
      <c r="AW120" s="177" t="str">
        <f>IF($BD$9="OUI","U",IF(Paramètres!$E$10=Paramètres!$G$10,"-",IF(F120&lt;$BD$7,$BF$8,IF(AND(F120&gt;=$BD$7,F120&lt;$BD$8),$BF$7,IF(AND(F120&gt;=$BD$8,F120&lt;$BE$7),$BF$8,$BF$7)))))</f>
        <v>E</v>
      </c>
      <c r="AX120" s="179">
        <f>IF($BD$9="OUI",0,IF(AW120="H",Paramètres!$E$10,IF(AW120="E",Paramètres!$G$10,Paramètres!$E$10)))</f>
        <v>2</v>
      </c>
      <c r="AY120" s="168" t="str">
        <f t="shared" si="57"/>
        <v>+</v>
      </c>
      <c r="AZ120" s="298">
        <f t="shared" si="90"/>
        <v>2.03979956654321E-3</v>
      </c>
      <c r="BB120" s="240" t="str">
        <f>IF($BD$9="OUI","U",IF(Paramètres!$D$10=Paramètres!$G$10,"",IF(F120&lt;$BD$7,$BF$8,IF(AND(F120&gt;=$BD$7,F120&lt;$BD$8),$BF$7,IF(AND(F120&gt;=$BD$8,F120&lt;$BE$7),$BF$8,$BF$7)))))</f>
        <v>E</v>
      </c>
    </row>
    <row r="121" spans="6:54" ht="14">
      <c r="F121" s="297">
        <f t="shared" si="91"/>
        <v>44309</v>
      </c>
      <c r="G121" s="169">
        <f t="shared" si="58"/>
        <v>113</v>
      </c>
      <c r="H121" s="170">
        <f t="shared" si="59"/>
        <v>108.37279999999998</v>
      </c>
      <c r="I121" s="170">
        <f t="shared" si="60"/>
        <v>1.8044700292200588</v>
      </c>
      <c r="J121" s="170">
        <f t="shared" si="61"/>
        <v>33.17727002922004</v>
      </c>
      <c r="K121" s="170">
        <f t="shared" si="62"/>
        <v>-2.2200216849504044</v>
      </c>
      <c r="L121" s="171">
        <f t="shared" si="63"/>
        <v>-1.6622066229213823</v>
      </c>
      <c r="M121" s="172" t="str">
        <f t="shared" si="64"/>
        <v>-</v>
      </c>
      <c r="N121" s="173">
        <f t="shared" si="65"/>
        <v>6.9258609288390935E-2</v>
      </c>
      <c r="O121" s="174">
        <f t="shared" si="66"/>
        <v>12.57330843797153</v>
      </c>
      <c r="P121" s="175">
        <f t="shared" si="93"/>
        <v>0.58017285033902066</v>
      </c>
      <c r="Q121" s="174">
        <f t="shared" si="67"/>
        <v>57.391169549082647</v>
      </c>
      <c r="R121" s="170">
        <f t="shared" si="68"/>
        <v>104.2170091733587</v>
      </c>
      <c r="S121" s="170">
        <f t="shared" si="69"/>
        <v>6.9478006115572466</v>
      </c>
      <c r="T121" s="291">
        <f t="shared" si="92"/>
        <v>0.57898338429643725</v>
      </c>
      <c r="U121" s="170">
        <f t="shared" si="70"/>
        <v>5.0521993884427534</v>
      </c>
      <c r="V121" s="170">
        <f t="shared" si="71"/>
        <v>18.947800611557248</v>
      </c>
      <c r="W121" s="176">
        <f t="shared" si="72"/>
        <v>0.2105083078517814</v>
      </c>
      <c r="X121" s="176">
        <f t="shared" si="73"/>
        <v>0.78949169214821868</v>
      </c>
      <c r="Y121" s="173">
        <f t="shared" si="74"/>
        <v>0.29097222222222224</v>
      </c>
      <c r="Z121" s="173">
        <f t="shared" si="50"/>
        <v>0.86944444444444446</v>
      </c>
      <c r="AA121" s="174">
        <f t="shared" si="75"/>
        <v>108.87316195283728</v>
      </c>
      <c r="AB121" s="174">
        <f t="shared" si="76"/>
        <v>43.382834208464935</v>
      </c>
      <c r="AC121" s="170">
        <f t="shared" si="77"/>
        <v>112.15335821536819</v>
      </c>
      <c r="AD121" s="170">
        <f t="shared" si="78"/>
        <v>7.4768905476912124</v>
      </c>
      <c r="AE121" s="176">
        <f t="shared" si="79"/>
        <v>0.18846289384619949</v>
      </c>
      <c r="AF121" s="176">
        <f t="shared" si="80"/>
        <v>0.81153710615380048</v>
      </c>
      <c r="AG121" s="173">
        <f t="shared" si="51"/>
        <v>0.26863574418522013</v>
      </c>
      <c r="AH121" s="173">
        <f t="shared" si="52"/>
        <v>0.89170995649282114</v>
      </c>
      <c r="AI121" s="170">
        <f t="shared" si="81"/>
        <v>121.78995334437629</v>
      </c>
      <c r="AJ121" s="170">
        <f t="shared" si="82"/>
        <v>8.1193302229584194</v>
      </c>
      <c r="AK121" s="176">
        <f t="shared" si="83"/>
        <v>0.16169457404339918</v>
      </c>
      <c r="AL121" s="176">
        <f t="shared" si="84"/>
        <v>0.83830542595660074</v>
      </c>
      <c r="AM121" s="173">
        <f t="shared" si="53"/>
        <v>0.24186742438241984</v>
      </c>
      <c r="AN121" s="173">
        <f t="shared" si="54"/>
        <v>0.9184782762956214</v>
      </c>
      <c r="AO121" s="170">
        <f t="shared" si="85"/>
        <v>132.34702924815846</v>
      </c>
      <c r="AP121" s="170">
        <f t="shared" si="86"/>
        <v>8.8231352832105649</v>
      </c>
      <c r="AQ121" s="176">
        <f t="shared" si="87"/>
        <v>0.1323693631995598</v>
      </c>
      <c r="AR121" s="176">
        <f t="shared" si="88"/>
        <v>0.86763063680044017</v>
      </c>
      <c r="AS121" s="173">
        <f t="shared" si="55"/>
        <v>0.21254221353858047</v>
      </c>
      <c r="AT121" s="173">
        <f t="shared" si="56"/>
        <v>0.94780348713946083</v>
      </c>
      <c r="AU121" s="177">
        <f t="shared" si="94"/>
        <v>6</v>
      </c>
      <c r="AV121" s="178" t="str">
        <f t="shared" si="89"/>
        <v>Vendredi</v>
      </c>
      <c r="AW121" s="177" t="str">
        <f>IF($BD$9="OUI","U",IF(Paramètres!$E$10=Paramètres!$G$10,"-",IF(F121&lt;$BD$7,$BF$8,IF(AND(F121&gt;=$BD$7,F121&lt;$BD$8),$BF$7,IF(AND(F121&gt;=$BD$8,F121&lt;$BE$7),$BF$8,$BF$7)))))</f>
        <v>E</v>
      </c>
      <c r="AX121" s="179">
        <f>IF($BD$9="OUI",0,IF(AW121="H",Paramètres!$E$10,IF(AW121="E",Paramètres!$G$10,Paramètres!$E$10)))</f>
        <v>2</v>
      </c>
      <c r="AY121" s="168" t="str">
        <f t="shared" si="57"/>
        <v>+</v>
      </c>
      <c r="AZ121" s="298">
        <f t="shared" si="90"/>
        <v>2.0280984921517975E-3</v>
      </c>
      <c r="BB121" s="240" t="str">
        <f>IF($BD$9="OUI","U",IF(Paramètres!$D$10=Paramètres!$G$10,"",IF(F121&lt;$BD$7,$BF$8,IF(AND(F121&gt;=$BD$7,F121&lt;$BD$8),$BF$7,IF(AND(F121&gt;=$BD$8,F121&lt;$BE$7),$BF$8,$BF$7)))))</f>
        <v>E</v>
      </c>
    </row>
    <row r="122" spans="6:54" ht="14">
      <c r="F122" s="297">
        <f t="shared" si="91"/>
        <v>44310</v>
      </c>
      <c r="G122" s="169">
        <f t="shared" si="58"/>
        <v>114</v>
      </c>
      <c r="H122" s="170">
        <f t="shared" si="59"/>
        <v>109.35840000000002</v>
      </c>
      <c r="I122" s="170">
        <f t="shared" si="60"/>
        <v>1.793279857521253</v>
      </c>
      <c r="J122" s="170">
        <f t="shared" si="61"/>
        <v>34.151679857521287</v>
      </c>
      <c r="K122" s="170">
        <f t="shared" si="62"/>
        <v>-2.2548832617126222</v>
      </c>
      <c r="L122" s="171">
        <f t="shared" si="63"/>
        <v>-1.846413616765477</v>
      </c>
      <c r="M122" s="172" t="str">
        <f t="shared" si="64"/>
        <v>-</v>
      </c>
      <c r="N122" s="173">
        <f t="shared" si="65"/>
        <v>7.6933900698561541E-2</v>
      </c>
      <c r="O122" s="174">
        <f t="shared" si="66"/>
        <v>12.904061732507252</v>
      </c>
      <c r="P122" s="175">
        <f t="shared" si="93"/>
        <v>0.58004492881551784</v>
      </c>
      <c r="Q122" s="174">
        <f t="shared" si="67"/>
        <v>57.721922843618366</v>
      </c>
      <c r="R122" s="170">
        <f t="shared" si="68"/>
        <v>104.57986418050425</v>
      </c>
      <c r="S122" s="170">
        <f t="shared" si="69"/>
        <v>6.97199094536695</v>
      </c>
      <c r="T122" s="291">
        <f t="shared" si="92"/>
        <v>0.58099924544724579</v>
      </c>
      <c r="U122" s="170">
        <f t="shared" si="70"/>
        <v>5.02800905463305</v>
      </c>
      <c r="V122" s="170">
        <f t="shared" si="71"/>
        <v>18.971990945366951</v>
      </c>
      <c r="W122" s="176">
        <f t="shared" si="72"/>
        <v>0.20950037727637708</v>
      </c>
      <c r="X122" s="176">
        <f t="shared" si="73"/>
        <v>0.79049962272362295</v>
      </c>
      <c r="Y122" s="173">
        <f t="shared" si="74"/>
        <v>0.28958333333333336</v>
      </c>
      <c r="Z122" s="173">
        <f t="shared" si="50"/>
        <v>0.87083333333333324</v>
      </c>
      <c r="AA122" s="174">
        <f t="shared" si="75"/>
        <v>109.35757222478119</v>
      </c>
      <c r="AB122" s="174">
        <f t="shared" si="76"/>
        <v>43.303606464718037</v>
      </c>
      <c r="AC122" s="170">
        <f t="shared" si="77"/>
        <v>112.54399656004783</v>
      </c>
      <c r="AD122" s="170">
        <f t="shared" si="78"/>
        <v>7.5029331040031888</v>
      </c>
      <c r="AE122" s="176">
        <f t="shared" si="79"/>
        <v>0.18737778733320046</v>
      </c>
      <c r="AF122" s="176">
        <f t="shared" si="80"/>
        <v>0.81262221266679957</v>
      </c>
      <c r="AG122" s="173">
        <f t="shared" si="51"/>
        <v>0.26742271614871826</v>
      </c>
      <c r="AH122" s="173">
        <f t="shared" si="52"/>
        <v>0.89266714148231741</v>
      </c>
      <c r="AI122" s="170">
        <f t="shared" si="81"/>
        <v>122.22924199845883</v>
      </c>
      <c r="AJ122" s="170">
        <f t="shared" si="82"/>
        <v>8.148616133230588</v>
      </c>
      <c r="AK122" s="176">
        <f t="shared" si="83"/>
        <v>0.16047432778205883</v>
      </c>
      <c r="AL122" s="176">
        <f t="shared" si="84"/>
        <v>0.83952567221794128</v>
      </c>
      <c r="AM122" s="173">
        <f t="shared" si="53"/>
        <v>0.24051925659757664</v>
      </c>
      <c r="AN122" s="173">
        <f t="shared" si="54"/>
        <v>0.91957060103345911</v>
      </c>
      <c r="AO122" s="170">
        <f t="shared" si="85"/>
        <v>132.86806188826046</v>
      </c>
      <c r="AP122" s="170">
        <f t="shared" si="86"/>
        <v>8.8578707925506972</v>
      </c>
      <c r="AQ122" s="176">
        <f t="shared" si="87"/>
        <v>0.13092205031038762</v>
      </c>
      <c r="AR122" s="176">
        <f t="shared" si="88"/>
        <v>0.86907794968961249</v>
      </c>
      <c r="AS122" s="173">
        <f t="shared" si="55"/>
        <v>0.21096697912590542</v>
      </c>
      <c r="AT122" s="173">
        <f t="shared" si="56"/>
        <v>0.94912287850513033</v>
      </c>
      <c r="AU122" s="177">
        <f t="shared" si="94"/>
        <v>7</v>
      </c>
      <c r="AV122" s="178" t="str">
        <f t="shared" si="89"/>
        <v>Samedi</v>
      </c>
      <c r="AW122" s="177" t="str">
        <f>IF($BD$9="OUI","U",IF(Paramètres!$E$10=Paramètres!$G$10,"-",IF(F122&lt;$BD$7,$BF$8,IF(AND(F122&gt;=$BD$7,F122&lt;$BD$8),$BF$7,IF(AND(F122&gt;=$BD$8,F122&lt;$BE$7),$BF$8,$BF$7)))))</f>
        <v>E</v>
      </c>
      <c r="AX122" s="179">
        <f>IF($BD$9="OUI",0,IF(AW122="H",Paramètres!$E$10,IF(AW122="E",Paramètres!$G$10,Paramètres!$E$10)))</f>
        <v>2</v>
      </c>
      <c r="AY122" s="168" t="str">
        <f t="shared" si="57"/>
        <v>+</v>
      </c>
      <c r="AZ122" s="298">
        <f t="shared" si="90"/>
        <v>2.01586115080854E-3</v>
      </c>
      <c r="BB122" s="240" t="str">
        <f>IF($BD$9="OUI","U",IF(Paramètres!$D$10=Paramètres!$G$10,"",IF(F122&lt;$BD$7,$BF$8,IF(AND(F122&gt;=$BD$7,F122&lt;$BD$8),$BF$7,IF(AND(F122&gt;=$BD$8,F122&lt;$BE$7),$BF$8,$BF$7)))))</f>
        <v>E</v>
      </c>
    </row>
    <row r="123" spans="6:54" ht="14">
      <c r="F123" s="297">
        <f t="shared" si="91"/>
        <v>44311</v>
      </c>
      <c r="G123" s="169">
        <f t="shared" si="58"/>
        <v>115</v>
      </c>
      <c r="H123" s="170">
        <f t="shared" si="59"/>
        <v>110.34399999999999</v>
      </c>
      <c r="I123" s="170">
        <f t="shared" si="60"/>
        <v>1.7815701572989118</v>
      </c>
      <c r="J123" s="170">
        <f t="shared" si="61"/>
        <v>35.12557015729891</v>
      </c>
      <c r="K123" s="170">
        <f t="shared" si="62"/>
        <v>-2.2872461199553906</v>
      </c>
      <c r="L123" s="171">
        <f t="shared" si="63"/>
        <v>-2.0227038506259154</v>
      </c>
      <c r="M123" s="172" t="str">
        <f t="shared" si="64"/>
        <v>-</v>
      </c>
      <c r="N123" s="173">
        <f t="shared" si="65"/>
        <v>8.4279327109413146E-2</v>
      </c>
      <c r="O123" s="174">
        <f t="shared" si="66"/>
        <v>13.231277829892916</v>
      </c>
      <c r="P123" s="175">
        <f t="shared" si="93"/>
        <v>0.57992250504200371</v>
      </c>
      <c r="Q123" s="174">
        <f t="shared" si="67"/>
        <v>58.049138941004031</v>
      </c>
      <c r="R123" s="170">
        <f t="shared" si="68"/>
        <v>104.94041692729459</v>
      </c>
      <c r="S123" s="170">
        <f t="shared" si="69"/>
        <v>6.9960277951529726</v>
      </c>
      <c r="T123" s="291">
        <f t="shared" si="92"/>
        <v>0.58300231626274768</v>
      </c>
      <c r="U123" s="170">
        <f t="shared" si="70"/>
        <v>5.0039722048470274</v>
      </c>
      <c r="V123" s="170">
        <f t="shared" si="71"/>
        <v>18.996027795152973</v>
      </c>
      <c r="W123" s="176">
        <f t="shared" si="72"/>
        <v>0.20849884186862613</v>
      </c>
      <c r="X123" s="176">
        <f t="shared" si="73"/>
        <v>0.79150115813137389</v>
      </c>
      <c r="Y123" s="173">
        <f t="shared" si="74"/>
        <v>0.28819444444444448</v>
      </c>
      <c r="Z123" s="173">
        <f t="shared" si="50"/>
        <v>0.87152777777777779</v>
      </c>
      <c r="AA123" s="174">
        <f t="shared" si="75"/>
        <v>109.83758920581509</v>
      </c>
      <c r="AB123" s="174">
        <f t="shared" si="76"/>
        <v>43.222905430015444</v>
      </c>
      <c r="AC123" s="170">
        <f t="shared" si="77"/>
        <v>112.93288275131403</v>
      </c>
      <c r="AD123" s="170">
        <f t="shared" si="78"/>
        <v>7.5288588500876017</v>
      </c>
      <c r="AE123" s="176">
        <f t="shared" si="79"/>
        <v>0.18629754791301659</v>
      </c>
      <c r="AF123" s="176">
        <f t="shared" si="80"/>
        <v>0.81370245208698344</v>
      </c>
      <c r="AG123" s="173">
        <f t="shared" si="51"/>
        <v>0.26622005295502021</v>
      </c>
      <c r="AH123" s="173">
        <f t="shared" si="52"/>
        <v>0.89362495712898704</v>
      </c>
      <c r="AI123" s="170">
        <f t="shared" si="81"/>
        <v>122.66776191238348</v>
      </c>
      <c r="AJ123" s="170">
        <f t="shared" si="82"/>
        <v>8.177850794158898</v>
      </c>
      <c r="AK123" s="176">
        <f t="shared" si="83"/>
        <v>0.15925621691004591</v>
      </c>
      <c r="AL123" s="176">
        <f t="shared" si="84"/>
        <v>0.84074378308995412</v>
      </c>
      <c r="AM123" s="173">
        <f t="shared" si="53"/>
        <v>0.23917872195204951</v>
      </c>
      <c r="AN123" s="173">
        <f t="shared" si="54"/>
        <v>0.92066628813195772</v>
      </c>
      <c r="AO123" s="170">
        <f t="shared" si="85"/>
        <v>133.3904262696303</v>
      </c>
      <c r="AP123" s="170">
        <f t="shared" si="86"/>
        <v>8.8926950846420194</v>
      </c>
      <c r="AQ123" s="176">
        <f t="shared" si="87"/>
        <v>0.12947103813991587</v>
      </c>
      <c r="AR123" s="176">
        <f t="shared" si="88"/>
        <v>0.87052896186008422</v>
      </c>
      <c r="AS123" s="173">
        <f t="shared" si="55"/>
        <v>0.20939354318191947</v>
      </c>
      <c r="AT123" s="173">
        <f t="shared" si="56"/>
        <v>0.95045146690208782</v>
      </c>
      <c r="AU123" s="177">
        <f t="shared" si="94"/>
        <v>1</v>
      </c>
      <c r="AV123" s="178" t="str">
        <f t="shared" si="89"/>
        <v>Dimanche</v>
      </c>
      <c r="AW123" s="177" t="str">
        <f>IF($BD$9="OUI","U",IF(Paramètres!$E$10=Paramètres!$G$10,"-",IF(F123&lt;$BD$7,$BF$8,IF(AND(F123&gt;=$BD$7,F123&lt;$BD$8),$BF$7,IF(AND(F123&gt;=$BD$8,F123&lt;$BE$7),$BF$8,$BF$7)))))</f>
        <v>E</v>
      </c>
      <c r="AX123" s="179">
        <f>IF($BD$9="OUI",0,IF(AW123="H",Paramètres!$E$10,IF(AW123="E",Paramètres!$G$10,Paramètres!$E$10)))</f>
        <v>2</v>
      </c>
      <c r="AY123" s="168" t="str">
        <f t="shared" si="57"/>
        <v>+</v>
      </c>
      <c r="AZ123" s="298">
        <f t="shared" si="90"/>
        <v>2.0030708155018839E-3</v>
      </c>
      <c r="BB123" s="240" t="str">
        <f>IF($BD$9="OUI","U",IF(Paramètres!$D$10=Paramètres!$G$10,"",IF(F123&lt;$BD$7,$BF$8,IF(AND(F123&gt;=$BD$7,F123&lt;$BD$8),$BF$7,IF(AND(F123&gt;=$BD$8,F123&lt;$BE$7),$BF$8,$BF$7)))))</f>
        <v>E</v>
      </c>
    </row>
    <row r="124" spans="6:54" ht="14">
      <c r="F124" s="297">
        <f t="shared" si="91"/>
        <v>44312</v>
      </c>
      <c r="G124" s="169">
        <f t="shared" si="58"/>
        <v>116</v>
      </c>
      <c r="H124" s="170">
        <f t="shared" si="59"/>
        <v>111.32960000000003</v>
      </c>
      <c r="I124" s="170">
        <f t="shared" si="60"/>
        <v>1.7693448633264659</v>
      </c>
      <c r="J124" s="170">
        <f t="shared" si="61"/>
        <v>36.098944863326437</v>
      </c>
      <c r="K124" s="170">
        <f t="shared" si="62"/>
        <v>-2.317067624125229</v>
      </c>
      <c r="L124" s="171">
        <f t="shared" si="63"/>
        <v>-2.1908910431950526</v>
      </c>
      <c r="M124" s="172" t="str">
        <f t="shared" si="64"/>
        <v>-</v>
      </c>
      <c r="N124" s="173">
        <f t="shared" si="65"/>
        <v>9.1287126799793852E-2</v>
      </c>
      <c r="O124" s="174">
        <f t="shared" si="66"/>
        <v>13.554866066291826</v>
      </c>
      <c r="P124" s="175">
        <f t="shared" si="93"/>
        <v>0.57980570838049728</v>
      </c>
      <c r="Q124" s="174">
        <f t="shared" si="67"/>
        <v>58.372727177402936</v>
      </c>
      <c r="R124" s="170">
        <f t="shared" si="68"/>
        <v>105.29856482210955</v>
      </c>
      <c r="S124" s="170">
        <f t="shared" si="69"/>
        <v>7.0199043214739705</v>
      </c>
      <c r="T124" s="291">
        <f t="shared" si="92"/>
        <v>0.58499202678949758</v>
      </c>
      <c r="U124" s="170">
        <f t="shared" si="70"/>
        <v>4.9800956785260295</v>
      </c>
      <c r="V124" s="170">
        <f t="shared" si="71"/>
        <v>19.01990432147397</v>
      </c>
      <c r="W124" s="176">
        <f t="shared" si="72"/>
        <v>0.20750398660525124</v>
      </c>
      <c r="X124" s="176">
        <f t="shared" si="73"/>
        <v>0.79249601339474873</v>
      </c>
      <c r="Y124" s="173">
        <f t="shared" si="74"/>
        <v>0.28750000000000003</v>
      </c>
      <c r="Z124" s="173">
        <f t="shared" si="50"/>
        <v>0.87222222222222223</v>
      </c>
      <c r="AA124" s="174">
        <f t="shared" si="75"/>
        <v>110.31307891592107</v>
      </c>
      <c r="AB124" s="174">
        <f t="shared" si="76"/>
        <v>43.140805091373494</v>
      </c>
      <c r="AC124" s="170">
        <f t="shared" si="77"/>
        <v>113.3198981465552</v>
      </c>
      <c r="AD124" s="170">
        <f t="shared" si="78"/>
        <v>7.5546598764370136</v>
      </c>
      <c r="AE124" s="176">
        <f t="shared" si="79"/>
        <v>0.18522250514845776</v>
      </c>
      <c r="AF124" s="176">
        <f t="shared" si="80"/>
        <v>0.81477749485154227</v>
      </c>
      <c r="AG124" s="173">
        <f t="shared" si="51"/>
        <v>0.26502821352895506</v>
      </c>
      <c r="AH124" s="173">
        <f t="shared" si="52"/>
        <v>0.89458320323203955</v>
      </c>
      <c r="AI124" s="170">
        <f t="shared" si="81"/>
        <v>123.10538074750833</v>
      </c>
      <c r="AJ124" s="170">
        <f t="shared" si="82"/>
        <v>8.2070253831672222</v>
      </c>
      <c r="AK124" s="176">
        <f t="shared" si="83"/>
        <v>0.15804060903469908</v>
      </c>
      <c r="AL124" s="176">
        <f t="shared" si="84"/>
        <v>0.84195939096530081</v>
      </c>
      <c r="AM124" s="173">
        <f t="shared" si="53"/>
        <v>0.23784631741519635</v>
      </c>
      <c r="AN124" s="173">
        <f t="shared" si="54"/>
        <v>0.92176509934579809</v>
      </c>
      <c r="AO124" s="170">
        <f t="shared" si="85"/>
        <v>133.91401462691232</v>
      </c>
      <c r="AP124" s="170">
        <f t="shared" si="86"/>
        <v>8.9276009751274881</v>
      </c>
      <c r="AQ124" s="176">
        <f t="shared" si="87"/>
        <v>0.12801662603635466</v>
      </c>
      <c r="AR124" s="176">
        <f t="shared" si="88"/>
        <v>0.87198337396364545</v>
      </c>
      <c r="AS124" s="173">
        <f t="shared" si="55"/>
        <v>0.20782233441685194</v>
      </c>
      <c r="AT124" s="173">
        <f t="shared" si="56"/>
        <v>0.95178908234414272</v>
      </c>
      <c r="AU124" s="177">
        <f t="shared" si="94"/>
        <v>2</v>
      </c>
      <c r="AV124" s="178" t="str">
        <f t="shared" si="89"/>
        <v>Lundi</v>
      </c>
      <c r="AW124" s="177" t="str">
        <f>IF($BD$9="OUI","U",IF(Paramètres!$E$10=Paramètres!$G$10,"-",IF(F124&lt;$BD$7,$BF$8,IF(AND(F124&gt;=$BD$7,F124&lt;$BD$8),$BF$7,IF(AND(F124&gt;=$BD$8,F124&lt;$BE$7),$BF$8,$BF$7)))))</f>
        <v>E</v>
      </c>
      <c r="AX124" s="179">
        <f>IF($BD$9="OUI",0,IF(AW124="H",Paramètres!$E$10,IF(AW124="E",Paramètres!$G$10,Paramètres!$E$10)))</f>
        <v>2</v>
      </c>
      <c r="AY124" s="168" t="str">
        <f t="shared" si="57"/>
        <v>+</v>
      </c>
      <c r="AZ124" s="298">
        <f t="shared" si="90"/>
        <v>1.9897105267498993E-3</v>
      </c>
      <c r="BB124" s="240" t="str">
        <f>IF($BD$9="OUI","U",IF(Paramètres!$D$10=Paramètres!$G$10,"",IF(F124&lt;$BD$7,$BF$8,IF(AND(F124&gt;=$BD$7,F124&lt;$BD$8),$BF$7,IF(AND(F124&gt;=$BD$8,F124&lt;$BE$7),$BF$8,$BF$7)))))</f>
        <v>E</v>
      </c>
    </row>
    <row r="125" spans="6:54" ht="14">
      <c r="F125" s="297">
        <f t="shared" si="91"/>
        <v>44313</v>
      </c>
      <c r="G125" s="169">
        <f t="shared" si="58"/>
        <v>117</v>
      </c>
      <c r="H125" s="170">
        <f t="shared" si="59"/>
        <v>112.3152</v>
      </c>
      <c r="I125" s="170">
        <f t="shared" si="60"/>
        <v>1.7566080492444123</v>
      </c>
      <c r="J125" s="170">
        <f t="shared" si="61"/>
        <v>37.071808049244396</v>
      </c>
      <c r="K125" s="170">
        <f t="shared" si="62"/>
        <v>-2.3443076209641491</v>
      </c>
      <c r="L125" s="171">
        <f t="shared" si="63"/>
        <v>-2.3507982868789474</v>
      </c>
      <c r="M125" s="172" t="str">
        <f t="shared" si="64"/>
        <v>-</v>
      </c>
      <c r="N125" s="173">
        <f t="shared" si="65"/>
        <v>9.7949928619956148E-2</v>
      </c>
      <c r="O125" s="174">
        <f t="shared" si="66"/>
        <v>13.874736141714875</v>
      </c>
      <c r="P125" s="175">
        <f t="shared" si="93"/>
        <v>0.57969466168349459</v>
      </c>
      <c r="Q125" s="174">
        <f t="shared" si="67"/>
        <v>58.69259725282599</v>
      </c>
      <c r="R125" s="170">
        <f t="shared" si="68"/>
        <v>105.65420218553722</v>
      </c>
      <c r="S125" s="170">
        <f t="shared" si="69"/>
        <v>7.0436134790358143</v>
      </c>
      <c r="T125" s="291">
        <f t="shared" si="92"/>
        <v>0.58696778991965115</v>
      </c>
      <c r="U125" s="170">
        <f t="shared" si="70"/>
        <v>4.9563865209641857</v>
      </c>
      <c r="V125" s="170">
        <f t="shared" si="71"/>
        <v>19.043613479035812</v>
      </c>
      <c r="W125" s="176">
        <f t="shared" si="72"/>
        <v>0.2065161050401744</v>
      </c>
      <c r="X125" s="176">
        <f t="shared" si="73"/>
        <v>0.79348389495982552</v>
      </c>
      <c r="Y125" s="173">
        <f t="shared" si="74"/>
        <v>0.28611111111111115</v>
      </c>
      <c r="Z125" s="173">
        <f t="shared" si="50"/>
        <v>0.87291666666666667</v>
      </c>
      <c r="AA125" s="174">
        <f t="shared" si="75"/>
        <v>110.78390621212893</v>
      </c>
      <c r="AB125" s="174">
        <f t="shared" si="76"/>
        <v>43.057381804382942</v>
      </c>
      <c r="AC125" s="170">
        <f t="shared" si="77"/>
        <v>113.70491998495345</v>
      </c>
      <c r="AD125" s="170">
        <f t="shared" si="78"/>
        <v>7.5803279989968964</v>
      </c>
      <c r="AE125" s="176">
        <f t="shared" si="79"/>
        <v>0.18415300004179599</v>
      </c>
      <c r="AF125" s="176">
        <f t="shared" si="80"/>
        <v>0.81584699995820398</v>
      </c>
      <c r="AG125" s="173">
        <f t="shared" si="51"/>
        <v>0.26384766172529056</v>
      </c>
      <c r="AH125" s="173">
        <f t="shared" si="52"/>
        <v>0.89554166164169857</v>
      </c>
      <c r="AI125" s="170">
        <f t="shared" si="81"/>
        <v>123.5419602978383</v>
      </c>
      <c r="AJ125" s="170">
        <f t="shared" si="82"/>
        <v>8.2361306865225536</v>
      </c>
      <c r="AK125" s="176">
        <f t="shared" si="83"/>
        <v>0.15682788806156026</v>
      </c>
      <c r="AL125" s="176">
        <f t="shared" si="84"/>
        <v>0.84317211193843977</v>
      </c>
      <c r="AM125" s="173">
        <f t="shared" si="53"/>
        <v>0.23652254974505482</v>
      </c>
      <c r="AN125" s="173">
        <f t="shared" si="54"/>
        <v>0.92286677362193437</v>
      </c>
      <c r="AO125" s="170">
        <f t="shared" si="85"/>
        <v>134.43871202814523</v>
      </c>
      <c r="AP125" s="170">
        <f t="shared" si="86"/>
        <v>8.9625808018763493</v>
      </c>
      <c r="AQ125" s="176">
        <f t="shared" si="87"/>
        <v>0.12655913325515211</v>
      </c>
      <c r="AR125" s="176">
        <f t="shared" si="88"/>
        <v>0.87344086674484789</v>
      </c>
      <c r="AS125" s="173">
        <f t="shared" si="55"/>
        <v>0.20625379493864668</v>
      </c>
      <c r="AT125" s="173">
        <f t="shared" si="56"/>
        <v>0.95313552842834248</v>
      </c>
      <c r="AU125" s="177">
        <f t="shared" si="94"/>
        <v>3</v>
      </c>
      <c r="AV125" s="178" t="str">
        <f t="shared" si="89"/>
        <v>Mardi</v>
      </c>
      <c r="AW125" s="177" t="str">
        <f>IF($BD$9="OUI","U",IF(Paramètres!$E$10=Paramètres!$G$10,"-",IF(F125&lt;$BD$7,$BF$8,IF(AND(F125&gt;=$BD$7,F125&lt;$BD$8),$BF$7,IF(AND(F125&gt;=$BD$8,F125&lt;$BE$7),$BF$8,$BF$7)))))</f>
        <v>E</v>
      </c>
      <c r="AX125" s="179">
        <f>IF($BD$9="OUI",0,IF(AW125="H",Paramètres!$E$10,IF(AW125="E",Paramètres!$G$10,Paramètres!$E$10)))</f>
        <v>2</v>
      </c>
      <c r="AY125" s="168" t="str">
        <f t="shared" si="57"/>
        <v>+</v>
      </c>
      <c r="AZ125" s="298">
        <f t="shared" si="90"/>
        <v>1.9757631301535739E-3</v>
      </c>
      <c r="BB125" s="240" t="str">
        <f>IF($BD$9="OUI","U",IF(Paramètres!$D$10=Paramètres!$G$10,"",IF(F125&lt;$BD$7,$BF$8,IF(AND(F125&gt;=$BD$7,F125&lt;$BD$8),$BF$7,IF(AND(F125&gt;=$BD$8,F125&lt;$BE$7),$BF$8,$BF$7)))))</f>
        <v>E</v>
      </c>
    </row>
    <row r="126" spans="6:54" ht="14">
      <c r="F126" s="297">
        <f t="shared" si="91"/>
        <v>44314</v>
      </c>
      <c r="G126" s="169">
        <f t="shared" si="58"/>
        <v>118</v>
      </c>
      <c r="H126" s="170">
        <f t="shared" si="59"/>
        <v>113.30079999999998</v>
      </c>
      <c r="I126" s="170">
        <f t="shared" si="60"/>
        <v>1.7433639258150333</v>
      </c>
      <c r="J126" s="170">
        <f t="shared" si="61"/>
        <v>38.044163925815042</v>
      </c>
      <c r="K126" s="170">
        <f t="shared" si="62"/>
        <v>-2.3689285196533012</v>
      </c>
      <c r="L126" s="171">
        <f t="shared" si="63"/>
        <v>-2.5022583753530716</v>
      </c>
      <c r="M126" s="172" t="str">
        <f t="shared" si="64"/>
        <v>-</v>
      </c>
      <c r="N126" s="173">
        <f t="shared" si="65"/>
        <v>0.10426076563971132</v>
      </c>
      <c r="O126" s="174">
        <f t="shared" si="66"/>
        <v>14.190798142093115</v>
      </c>
      <c r="P126" s="175">
        <f t="shared" si="93"/>
        <v>0.57958948106649866</v>
      </c>
      <c r="Q126" s="174">
        <f t="shared" si="67"/>
        <v>59.008659253204229</v>
      </c>
      <c r="R126" s="170">
        <f t="shared" si="68"/>
        <v>106.00722022254713</v>
      </c>
      <c r="S126" s="170">
        <f t="shared" si="69"/>
        <v>7.0671480148364756</v>
      </c>
      <c r="T126" s="291">
        <f t="shared" si="92"/>
        <v>0.58892900123637293</v>
      </c>
      <c r="U126" s="170">
        <f t="shared" si="70"/>
        <v>4.9328519851635244</v>
      </c>
      <c r="V126" s="170">
        <f t="shared" si="71"/>
        <v>19.067148014836476</v>
      </c>
      <c r="W126" s="176">
        <f t="shared" si="72"/>
        <v>0.20553549938181351</v>
      </c>
      <c r="X126" s="176">
        <f t="shared" si="73"/>
        <v>0.79446450061818652</v>
      </c>
      <c r="Y126" s="173">
        <f t="shared" si="74"/>
        <v>0.28541666666666665</v>
      </c>
      <c r="Z126" s="173">
        <f t="shared" si="50"/>
        <v>0.87430555555555556</v>
      </c>
      <c r="AA126" s="174">
        <f t="shared" si="75"/>
        <v>111.24993479032426</v>
      </c>
      <c r="AB126" s="174">
        <f t="shared" si="76"/>
        <v>42.972714297668972</v>
      </c>
      <c r="AC126" s="170">
        <f t="shared" si="77"/>
        <v>114.08782131944716</v>
      </c>
      <c r="AD126" s="170">
        <f t="shared" si="78"/>
        <v>7.605854754629811</v>
      </c>
      <c r="AE126" s="176">
        <f t="shared" si="79"/>
        <v>0.18308938522375787</v>
      </c>
      <c r="AF126" s="176">
        <f t="shared" si="80"/>
        <v>0.81691061477624205</v>
      </c>
      <c r="AG126" s="173">
        <f t="shared" si="51"/>
        <v>0.2626788662902565</v>
      </c>
      <c r="AH126" s="173">
        <f t="shared" si="52"/>
        <v>0.89650009584274082</v>
      </c>
      <c r="AI126" s="170">
        <f t="shared" si="81"/>
        <v>123.9773563102451</v>
      </c>
      <c r="AJ126" s="170">
        <f t="shared" si="82"/>
        <v>8.2651570873496727</v>
      </c>
      <c r="AK126" s="176">
        <f t="shared" si="83"/>
        <v>0.15561845469376365</v>
      </c>
      <c r="AL126" s="176">
        <f t="shared" si="84"/>
        <v>0.84438154530623633</v>
      </c>
      <c r="AM126" s="173">
        <f t="shared" si="53"/>
        <v>0.23520793576026225</v>
      </c>
      <c r="AN126" s="173">
        <f t="shared" si="54"/>
        <v>0.92397102637273498</v>
      </c>
      <c r="AO126" s="170">
        <f t="shared" si="85"/>
        <v>134.9643959670457</v>
      </c>
      <c r="AP126" s="170">
        <f t="shared" si="86"/>
        <v>8.9976263978030477</v>
      </c>
      <c r="AQ126" s="176">
        <f t="shared" si="87"/>
        <v>0.12509890009153968</v>
      </c>
      <c r="AR126" s="176">
        <f t="shared" si="88"/>
        <v>0.87490109990846021</v>
      </c>
      <c r="AS126" s="173">
        <f t="shared" si="55"/>
        <v>0.20468838115803831</v>
      </c>
      <c r="AT126" s="173">
        <f t="shared" si="56"/>
        <v>0.95449058097495898</v>
      </c>
      <c r="AU126" s="177">
        <f t="shared" si="94"/>
        <v>4</v>
      </c>
      <c r="AV126" s="178" t="str">
        <f t="shared" si="89"/>
        <v>Mercredi</v>
      </c>
      <c r="AW126" s="177" t="str">
        <f>IF($BD$9="OUI","U",IF(Paramètres!$E$10=Paramètres!$G$10,"-",IF(F126&lt;$BD$7,$BF$8,IF(AND(F126&gt;=$BD$7,F126&lt;$BD$8),$BF$7,IF(AND(F126&gt;=$BD$8,F126&lt;$BE$7),$BF$8,$BF$7)))))</f>
        <v>E</v>
      </c>
      <c r="AX126" s="179">
        <f>IF($BD$9="OUI",0,IF(AW126="H",Paramètres!$E$10,IF(AW126="E",Paramètres!$G$10,Paramètres!$E$10)))</f>
        <v>2</v>
      </c>
      <c r="AY126" s="168" t="str">
        <f t="shared" si="57"/>
        <v>+</v>
      </c>
      <c r="AZ126" s="298">
        <f t="shared" si="90"/>
        <v>1.9612113167217782E-3</v>
      </c>
      <c r="BB126" s="240" t="str">
        <f>IF($BD$9="OUI","U",IF(Paramètres!$D$10=Paramètres!$G$10,"",IF(F126&lt;$BD$7,$BF$8,IF(AND(F126&gt;=$BD$7,F126&lt;$BD$8),$BF$7,IF(AND(F126&gt;=$BD$8,F126&lt;$BE$7),$BF$8,$BF$7)))))</f>
        <v>E</v>
      </c>
    </row>
    <row r="127" spans="6:54" ht="14">
      <c r="F127" s="297">
        <f t="shared" si="91"/>
        <v>44315</v>
      </c>
      <c r="G127" s="169">
        <f t="shared" si="58"/>
        <v>119</v>
      </c>
      <c r="H127" s="170">
        <f t="shared" si="59"/>
        <v>114.28640000000001</v>
      </c>
      <c r="I127" s="170">
        <f t="shared" si="60"/>
        <v>1.7296168391533957</v>
      </c>
      <c r="J127" s="170">
        <f t="shared" si="61"/>
        <v>39.016016839153394</v>
      </c>
      <c r="K127" s="170">
        <f t="shared" si="62"/>
        <v>-2.3908953708069052</v>
      </c>
      <c r="L127" s="171">
        <f t="shared" si="63"/>
        <v>-2.6451141266140379</v>
      </c>
      <c r="M127" s="172" t="str">
        <f t="shared" si="64"/>
        <v>-</v>
      </c>
      <c r="N127" s="173">
        <f t="shared" si="65"/>
        <v>0.11021308860891825</v>
      </c>
      <c r="O127" s="174">
        <f t="shared" si="66"/>
        <v>14.502962563180283</v>
      </c>
      <c r="P127" s="175">
        <f t="shared" si="93"/>
        <v>0.5794902756836785</v>
      </c>
      <c r="Q127" s="174">
        <f t="shared" si="67"/>
        <v>59.320823674291397</v>
      </c>
      <c r="R127" s="170">
        <f t="shared" si="68"/>
        <v>106.35750700243706</v>
      </c>
      <c r="S127" s="170">
        <f t="shared" si="69"/>
        <v>7.0905004668291376</v>
      </c>
      <c r="T127" s="291">
        <f t="shared" si="92"/>
        <v>0.5908750389024281</v>
      </c>
      <c r="U127" s="170">
        <f t="shared" si="70"/>
        <v>4.9094995331708624</v>
      </c>
      <c r="V127" s="170">
        <f t="shared" si="71"/>
        <v>19.090500466829138</v>
      </c>
      <c r="W127" s="176">
        <f t="shared" si="72"/>
        <v>0.20456248054878592</v>
      </c>
      <c r="X127" s="176">
        <f t="shared" si="73"/>
        <v>0.7954375194512141</v>
      </c>
      <c r="Y127" s="173">
        <f t="shared" si="74"/>
        <v>0.28402777777777777</v>
      </c>
      <c r="Z127" s="173">
        <f t="shared" si="50"/>
        <v>0.875</v>
      </c>
      <c r="AA127" s="174">
        <f t="shared" si="75"/>
        <v>111.71102719229475</v>
      </c>
      <c r="AB127" s="174">
        <f t="shared" si="76"/>
        <v>42.886883672730882</v>
      </c>
      <c r="AC127" s="170">
        <f t="shared" si="77"/>
        <v>114.46847095675733</v>
      </c>
      <c r="AD127" s="170">
        <f t="shared" si="78"/>
        <v>7.6312313971171557</v>
      </c>
      <c r="AE127" s="176">
        <f t="shared" si="79"/>
        <v>0.18203202512011851</v>
      </c>
      <c r="AF127" s="176">
        <f t="shared" si="80"/>
        <v>0.81796797487988149</v>
      </c>
      <c r="AG127" s="173">
        <f t="shared" si="51"/>
        <v>0.26152230080379701</v>
      </c>
      <c r="AH127" s="173">
        <f t="shared" si="52"/>
        <v>0.89745825056355999</v>
      </c>
      <c r="AI127" s="170">
        <f t="shared" si="81"/>
        <v>124.41141830886255</v>
      </c>
      <c r="AJ127" s="170">
        <f t="shared" si="82"/>
        <v>8.2940945539241699</v>
      </c>
      <c r="AK127" s="176">
        <f t="shared" si="83"/>
        <v>0.15441272691982624</v>
      </c>
      <c r="AL127" s="176">
        <f t="shared" si="84"/>
        <v>0.84558727308017367</v>
      </c>
      <c r="AM127" s="173">
        <f t="shared" si="53"/>
        <v>0.2339030026035048</v>
      </c>
      <c r="AN127" s="173">
        <f t="shared" si="54"/>
        <v>0.92507754876385218</v>
      </c>
      <c r="AO127" s="170">
        <f t="shared" si="85"/>
        <v>135.49093593613367</v>
      </c>
      <c r="AP127" s="170">
        <f t="shared" si="86"/>
        <v>9.0327290624089116</v>
      </c>
      <c r="AQ127" s="176">
        <f t="shared" si="87"/>
        <v>0.12363628906629535</v>
      </c>
      <c r="AR127" s="176">
        <f t="shared" si="88"/>
        <v>0.87636371093370469</v>
      </c>
      <c r="AS127" s="173">
        <f t="shared" si="55"/>
        <v>0.2031265647499739</v>
      </c>
      <c r="AT127" s="173">
        <f t="shared" si="56"/>
        <v>0.95585398661738319</v>
      </c>
      <c r="AU127" s="177">
        <f t="shared" si="94"/>
        <v>5</v>
      </c>
      <c r="AV127" s="178" t="str">
        <f t="shared" si="89"/>
        <v>Jeudi</v>
      </c>
      <c r="AW127" s="177" t="str">
        <f>IF($BD$9="OUI","U",IF(Paramètres!$E$10=Paramètres!$G$10,"-",IF(F127&lt;$BD$7,$BF$8,IF(AND(F127&gt;=$BD$7,F127&lt;$BD$8),$BF$7,IF(AND(F127&gt;=$BD$8,F127&lt;$BE$7),$BF$8,$BF$7)))))</f>
        <v>E</v>
      </c>
      <c r="AX127" s="179">
        <f>IF($BD$9="OUI",0,IF(AW127="H",Paramètres!$E$10,IF(AW127="E",Paramètres!$G$10,Paramètres!$E$10)))</f>
        <v>2</v>
      </c>
      <c r="AY127" s="168" t="str">
        <f t="shared" si="57"/>
        <v>+</v>
      </c>
      <c r="AZ127" s="298">
        <f t="shared" si="90"/>
        <v>1.946037666055167E-3</v>
      </c>
      <c r="BB127" s="240" t="str">
        <f>IF($BD$9="OUI","U",IF(Paramètres!$D$10=Paramètres!$G$10,"",IF(F127&lt;$BD$7,$BF$8,IF(AND(F127&gt;=$BD$7,F127&lt;$BD$8),$BF$7,IF(AND(F127&gt;=$BD$8,F127&lt;$BE$7),$BF$8,$BF$7)))))</f>
        <v>E</v>
      </c>
    </row>
    <row r="128" spans="6:54" ht="14">
      <c r="F128" s="297">
        <f t="shared" si="91"/>
        <v>44316</v>
      </c>
      <c r="G128" s="169">
        <f t="shared" si="58"/>
        <v>120</v>
      </c>
      <c r="H128" s="170">
        <f t="shared" si="59"/>
        <v>115.27199999999999</v>
      </c>
      <c r="I128" s="170">
        <f t="shared" si="60"/>
        <v>1.7153712689357694</v>
      </c>
      <c r="J128" s="170">
        <f t="shared" si="61"/>
        <v>39.98737126893576</v>
      </c>
      <c r="K128" s="170">
        <f t="shared" si="62"/>
        <v>-2.4101759440242807</v>
      </c>
      <c r="L128" s="171">
        <f t="shared" si="63"/>
        <v>-2.7792187003540452</v>
      </c>
      <c r="M128" s="172" t="str">
        <f t="shared" si="64"/>
        <v>-</v>
      </c>
      <c r="N128" s="173">
        <f t="shared" si="65"/>
        <v>0.11580077918141855</v>
      </c>
      <c r="O128" s="174">
        <f t="shared" si="66"/>
        <v>14.811140336305861</v>
      </c>
      <c r="P128" s="175">
        <f t="shared" si="93"/>
        <v>0.57939714750747029</v>
      </c>
      <c r="Q128" s="174">
        <f t="shared" si="67"/>
        <v>59.629001447416975</v>
      </c>
      <c r="R128" s="170">
        <f t="shared" si="68"/>
        <v>106.7049474470828</v>
      </c>
      <c r="S128" s="170">
        <f t="shared" si="69"/>
        <v>7.1136631631388534</v>
      </c>
      <c r="T128" s="291">
        <f t="shared" si="92"/>
        <v>0.59280526359490449</v>
      </c>
      <c r="U128" s="170">
        <f t="shared" si="70"/>
        <v>4.8863368368611466</v>
      </c>
      <c r="V128" s="170">
        <f t="shared" si="71"/>
        <v>19.113663163138852</v>
      </c>
      <c r="W128" s="176">
        <f t="shared" si="72"/>
        <v>0.20359736820254778</v>
      </c>
      <c r="X128" s="176">
        <f t="shared" si="73"/>
        <v>0.79640263179745219</v>
      </c>
      <c r="Y128" s="173">
        <f t="shared" si="74"/>
        <v>0.28333333333333333</v>
      </c>
      <c r="Z128" s="173">
        <f t="shared" si="50"/>
        <v>0.87569444444444444</v>
      </c>
      <c r="AA128" s="174">
        <f t="shared" si="75"/>
        <v>112.16704481831651</v>
      </c>
      <c r="AB128" s="174">
        <f t="shared" si="76"/>
        <v>42.799973398729314</v>
      </c>
      <c r="AC128" s="170">
        <f t="shared" si="77"/>
        <v>114.84673340626073</v>
      </c>
      <c r="AD128" s="170">
        <f t="shared" si="78"/>
        <v>7.6564488937507154</v>
      </c>
      <c r="AE128" s="176">
        <f t="shared" si="79"/>
        <v>0.18098129609372018</v>
      </c>
      <c r="AF128" s="176">
        <f t="shared" si="80"/>
        <v>0.81901870390627973</v>
      </c>
      <c r="AG128" s="173">
        <f t="shared" si="51"/>
        <v>0.26037844360119039</v>
      </c>
      <c r="AH128" s="173">
        <f t="shared" si="52"/>
        <v>0.89841585141375002</v>
      </c>
      <c r="AI128" s="170">
        <f t="shared" si="81"/>
        <v>124.8439894246964</v>
      </c>
      <c r="AJ128" s="170">
        <f t="shared" si="82"/>
        <v>8.3229326283130938</v>
      </c>
      <c r="AK128" s="176">
        <f t="shared" si="83"/>
        <v>0.15321114048695442</v>
      </c>
      <c r="AL128" s="176">
        <f t="shared" si="84"/>
        <v>0.84678885951304561</v>
      </c>
      <c r="AM128" s="173">
        <f t="shared" si="53"/>
        <v>0.2326082879944246</v>
      </c>
      <c r="AN128" s="173">
        <f t="shared" si="54"/>
        <v>0.92618600702051579</v>
      </c>
      <c r="AO128" s="170">
        <f t="shared" si="85"/>
        <v>136.01819297989013</v>
      </c>
      <c r="AP128" s="170">
        <f t="shared" si="86"/>
        <v>9.0678795319926753</v>
      </c>
      <c r="AQ128" s="176">
        <f t="shared" si="87"/>
        <v>0.12217168616697187</v>
      </c>
      <c r="AR128" s="176">
        <f t="shared" si="88"/>
        <v>0.87782831383302806</v>
      </c>
      <c r="AS128" s="173">
        <f t="shared" si="55"/>
        <v>0.20156883367444203</v>
      </c>
      <c r="AT128" s="173">
        <f t="shared" si="56"/>
        <v>0.95722546134049835</v>
      </c>
      <c r="AU128" s="177">
        <f t="shared" si="94"/>
        <v>6</v>
      </c>
      <c r="AV128" s="178" t="str">
        <f t="shared" si="89"/>
        <v>Vendredi</v>
      </c>
      <c r="AW128" s="177" t="str">
        <f>IF($BD$9="OUI","U",IF(Paramètres!$E$10=Paramètres!$G$10,"-",IF(F128&lt;$BD$7,$BF$8,IF(AND(F128&gt;=$BD$7,F128&lt;$BD$8),$BF$7,IF(AND(F128&gt;=$BD$8,F128&lt;$BE$7),$BF$8,$BF$7)))))</f>
        <v>E</v>
      </c>
      <c r="AX128" s="179">
        <f>IF($BD$9="OUI",0,IF(AW128="H",Paramètres!$E$10,IF(AW128="E",Paramètres!$G$10,Paramètres!$E$10)))</f>
        <v>2</v>
      </c>
      <c r="AY128" s="168" t="str">
        <f t="shared" si="57"/>
        <v>+</v>
      </c>
      <c r="AZ128" s="298">
        <f t="shared" si="90"/>
        <v>1.9302246924763899E-3</v>
      </c>
      <c r="BB128" s="240" t="str">
        <f>IF($BD$9="OUI","U",IF(Paramètres!$D$10=Paramètres!$G$10,"",IF(F128&lt;$BD$7,$BF$8,IF(AND(F128&gt;=$BD$7,F128&lt;$BD$8),$BF$7,IF(AND(F128&gt;=$BD$8,F128&lt;$BE$7),$BF$8,$BF$7)))))</f>
        <v>E</v>
      </c>
    </row>
    <row r="129" spans="6:54" ht="14">
      <c r="F129" s="297">
        <f t="shared" si="91"/>
        <v>44317</v>
      </c>
      <c r="G129" s="169">
        <f t="shared" si="58"/>
        <v>121</v>
      </c>
      <c r="H129" s="170">
        <f t="shared" si="59"/>
        <v>116.25760000000002</v>
      </c>
      <c r="I129" s="170">
        <f t="shared" si="60"/>
        <v>1.7006318265865845</v>
      </c>
      <c r="J129" s="170">
        <f t="shared" si="61"/>
        <v>40.958231826586598</v>
      </c>
      <c r="K129" s="170">
        <f t="shared" si="62"/>
        <v>-2.4267408037044773</v>
      </c>
      <c r="L129" s="171">
        <f t="shared" si="63"/>
        <v>-2.9044359084715712</v>
      </c>
      <c r="M129" s="172" t="str">
        <f t="shared" si="64"/>
        <v>-</v>
      </c>
      <c r="N129" s="173">
        <f t="shared" si="65"/>
        <v>0.12101816285298213</v>
      </c>
      <c r="O129" s="174">
        <f t="shared" si="66"/>
        <v>15.115242855994778</v>
      </c>
      <c r="P129" s="175">
        <f t="shared" si="93"/>
        <v>0.57931019111294413</v>
      </c>
      <c r="Q129" s="174">
        <f t="shared" si="67"/>
        <v>59.933103967105893</v>
      </c>
      <c r="R129" s="170">
        <f t="shared" si="68"/>
        <v>107.04942332803519</v>
      </c>
      <c r="S129" s="170">
        <f t="shared" si="69"/>
        <v>7.1366282218690129</v>
      </c>
      <c r="T129" s="291">
        <f t="shared" si="92"/>
        <v>0.59471901848908437</v>
      </c>
      <c r="U129" s="170">
        <f t="shared" si="70"/>
        <v>4.8633717781309871</v>
      </c>
      <c r="V129" s="170">
        <f t="shared" si="71"/>
        <v>19.136628221869014</v>
      </c>
      <c r="W129" s="176">
        <f t="shared" si="72"/>
        <v>0.20264049075545779</v>
      </c>
      <c r="X129" s="176">
        <f t="shared" si="73"/>
        <v>0.79735950924454224</v>
      </c>
      <c r="Y129" s="173">
        <f t="shared" si="74"/>
        <v>0.28194444444444444</v>
      </c>
      <c r="Z129" s="173">
        <f t="shared" si="50"/>
        <v>0.87638888888888899</v>
      </c>
      <c r="AA129" s="174">
        <f t="shared" si="75"/>
        <v>112.61784794558795</v>
      </c>
      <c r="AB129" s="174">
        <f t="shared" si="76"/>
        <v>42.712069301781597</v>
      </c>
      <c r="AC129" s="170">
        <f t="shared" si="77"/>
        <v>115.2224688385318</v>
      </c>
      <c r="AD129" s="170">
        <f t="shared" si="78"/>
        <v>7.6814979225687861</v>
      </c>
      <c r="AE129" s="176">
        <f t="shared" si="79"/>
        <v>0.17993758655963391</v>
      </c>
      <c r="AF129" s="176">
        <f t="shared" si="80"/>
        <v>0.82006241344036612</v>
      </c>
      <c r="AG129" s="173">
        <f t="shared" si="51"/>
        <v>0.25924777767257806</v>
      </c>
      <c r="AH129" s="173">
        <f t="shared" si="52"/>
        <v>0.89937260455331025</v>
      </c>
      <c r="AI129" s="170">
        <f t="shared" si="81"/>
        <v>125.27490623159125</v>
      </c>
      <c r="AJ129" s="170">
        <f t="shared" si="82"/>
        <v>8.351660415439417</v>
      </c>
      <c r="AK129" s="176">
        <f t="shared" si="83"/>
        <v>0.15201414935669097</v>
      </c>
      <c r="AL129" s="176">
        <f t="shared" si="84"/>
        <v>0.84798585064330911</v>
      </c>
      <c r="AM129" s="173">
        <f t="shared" si="53"/>
        <v>0.2313243404696351</v>
      </c>
      <c r="AN129" s="173">
        <f t="shared" si="54"/>
        <v>0.92729604175625324</v>
      </c>
      <c r="AO129" s="170">
        <f t="shared" si="85"/>
        <v>136.54601922715693</v>
      </c>
      <c r="AP129" s="170">
        <f t="shared" si="86"/>
        <v>9.1030679484771291</v>
      </c>
      <c r="AQ129" s="176">
        <f t="shared" si="87"/>
        <v>0.12070550214678628</v>
      </c>
      <c r="AR129" s="176">
        <f t="shared" si="88"/>
        <v>0.87929449785321367</v>
      </c>
      <c r="AS129" s="173">
        <f t="shared" si="55"/>
        <v>0.20001569325973043</v>
      </c>
      <c r="AT129" s="173">
        <f t="shared" si="56"/>
        <v>0.9586046889661578</v>
      </c>
      <c r="AU129" s="177">
        <f t="shared" si="94"/>
        <v>7</v>
      </c>
      <c r="AV129" s="178" t="str">
        <f t="shared" si="89"/>
        <v>Samedi</v>
      </c>
      <c r="AW129" s="177" t="str">
        <f>IF($BD$9="OUI","U",IF(Paramètres!$E$10=Paramètres!$G$10,"-",IF(F129&lt;$BD$7,$BF$8,IF(AND(F129&gt;=$BD$7,F129&lt;$BD$8),$BF$7,IF(AND(F129&gt;=$BD$8,F129&lt;$BE$7),$BF$8,$BF$7)))))</f>
        <v>E</v>
      </c>
      <c r="AX129" s="179">
        <f>IF($BD$9="OUI",0,IF(AW129="H",Paramètres!$E$10,IF(AW129="E",Paramètres!$G$10,Paramètres!$E$10)))</f>
        <v>2</v>
      </c>
      <c r="AY129" s="168" t="str">
        <f t="shared" si="57"/>
        <v>+</v>
      </c>
      <c r="AZ129" s="298">
        <f t="shared" si="90"/>
        <v>1.9137548941798865E-3</v>
      </c>
      <c r="BB129" s="240" t="str">
        <f>IF($BD$9="OUI","U",IF(Paramètres!$D$10=Paramètres!$G$10,"",IF(F129&lt;$BD$7,$BF$8,IF(AND(F129&gt;=$BD$7,F129&lt;$BD$8),$BF$7,IF(AND(F129&gt;=$BD$8,F129&lt;$BE$7),$BF$8,$BF$7)))))</f>
        <v>E</v>
      </c>
    </row>
    <row r="130" spans="6:54" ht="14">
      <c r="F130" s="297">
        <f t="shared" si="91"/>
        <v>44318</v>
      </c>
      <c r="G130" s="169">
        <f t="shared" si="58"/>
        <v>122</v>
      </c>
      <c r="H130" s="170">
        <f t="shared" si="59"/>
        <v>117.2432</v>
      </c>
      <c r="I130" s="170">
        <f t="shared" si="60"/>
        <v>1.6854032534450603</v>
      </c>
      <c r="J130" s="170">
        <f t="shared" si="61"/>
        <v>41.92860325344509</v>
      </c>
      <c r="K130" s="170">
        <f t="shared" si="62"/>
        <v>-2.4405633828260744</v>
      </c>
      <c r="L130" s="171">
        <f t="shared" si="63"/>
        <v>-3.0206405175240567</v>
      </c>
      <c r="M130" s="172" t="str">
        <f t="shared" si="64"/>
        <v>-</v>
      </c>
      <c r="N130" s="173">
        <f t="shared" si="65"/>
        <v>0.12586002156350237</v>
      </c>
      <c r="O130" s="174">
        <f t="shared" si="66"/>
        <v>15.41518200946515</v>
      </c>
      <c r="P130" s="175">
        <f t="shared" si="93"/>
        <v>0.57922949346776875</v>
      </c>
      <c r="Q130" s="174">
        <f t="shared" si="67"/>
        <v>60.233043120576262</v>
      </c>
      <c r="R130" s="170">
        <f t="shared" si="68"/>
        <v>107.39081327301712</v>
      </c>
      <c r="S130" s="170">
        <f t="shared" si="69"/>
        <v>7.1593875515344747</v>
      </c>
      <c r="T130" s="291">
        <f t="shared" si="92"/>
        <v>0.5966156292945396</v>
      </c>
      <c r="U130" s="170">
        <f t="shared" si="70"/>
        <v>4.8406124484655253</v>
      </c>
      <c r="V130" s="170">
        <f t="shared" si="71"/>
        <v>19.159387551534476</v>
      </c>
      <c r="W130" s="176">
        <f t="shared" si="72"/>
        <v>0.20169218535273023</v>
      </c>
      <c r="X130" s="176">
        <f t="shared" si="73"/>
        <v>0.79830781464726985</v>
      </c>
      <c r="Y130" s="173">
        <f t="shared" si="74"/>
        <v>0.28125</v>
      </c>
      <c r="Z130" s="173">
        <f t="shared" si="50"/>
        <v>0.87777777777777777</v>
      </c>
      <c r="AA130" s="174">
        <f t="shared" si="75"/>
        <v>113.06329575282255</v>
      </c>
      <c r="AB130" s="174">
        <f t="shared" si="76"/>
        <v>42.623259548321101</v>
      </c>
      <c r="AC130" s="170">
        <f t="shared" si="77"/>
        <v>115.59553305441023</v>
      </c>
      <c r="AD130" s="170">
        <f t="shared" si="78"/>
        <v>7.706368870294015</v>
      </c>
      <c r="AE130" s="176">
        <f t="shared" si="79"/>
        <v>0.17890129707108271</v>
      </c>
      <c r="AF130" s="176">
        <f t="shared" si="80"/>
        <v>0.82109870292891729</v>
      </c>
      <c r="AG130" s="173">
        <f t="shared" si="51"/>
        <v>0.25813079053885152</v>
      </c>
      <c r="AH130" s="173">
        <f t="shared" si="52"/>
        <v>0.90032819639668604</v>
      </c>
      <c r="AI130" s="170">
        <f t="shared" si="81"/>
        <v>125.70399858980758</v>
      </c>
      <c r="AJ130" s="170">
        <f t="shared" si="82"/>
        <v>8.3802665726538397</v>
      </c>
      <c r="AK130" s="176">
        <f t="shared" si="83"/>
        <v>0.15082222613942334</v>
      </c>
      <c r="AL130" s="176">
        <f t="shared" si="84"/>
        <v>0.84917777386057658</v>
      </c>
      <c r="AM130" s="173">
        <f t="shared" si="53"/>
        <v>0.23005171960719215</v>
      </c>
      <c r="AN130" s="173">
        <f t="shared" si="54"/>
        <v>0.92840726732834533</v>
      </c>
      <c r="AO130" s="170">
        <f t="shared" si="85"/>
        <v>137.0742574020214</v>
      </c>
      <c r="AP130" s="170">
        <f t="shared" si="86"/>
        <v>9.1382838268014268</v>
      </c>
      <c r="AQ130" s="176">
        <f t="shared" si="87"/>
        <v>0.11923817388327389</v>
      </c>
      <c r="AR130" s="176">
        <f t="shared" si="88"/>
        <v>0.88076182611672615</v>
      </c>
      <c r="AS130" s="173">
        <f t="shared" si="55"/>
        <v>0.19846766735104268</v>
      </c>
      <c r="AT130" s="173">
        <f t="shared" si="56"/>
        <v>0.95999131958449491</v>
      </c>
      <c r="AU130" s="177">
        <f t="shared" si="94"/>
        <v>1</v>
      </c>
      <c r="AV130" s="178" t="str">
        <f t="shared" si="89"/>
        <v>Dimanche</v>
      </c>
      <c r="AW130" s="177" t="str">
        <f>IF($BD$9="OUI","U",IF(Paramètres!$E$10=Paramètres!$G$10,"-",IF(F130&lt;$BD$7,$BF$8,IF(AND(F130&gt;=$BD$7,F130&lt;$BD$8),$BF$7,IF(AND(F130&gt;=$BD$8,F130&lt;$BE$7),$BF$8,$BF$7)))))</f>
        <v>E</v>
      </c>
      <c r="AX130" s="179">
        <f>IF($BD$9="OUI",0,IF(AW130="H",Paramètres!$E$10,IF(AW130="E",Paramètres!$G$10,Paramètres!$E$10)))</f>
        <v>2</v>
      </c>
      <c r="AY130" s="168" t="str">
        <f t="shared" si="57"/>
        <v>+</v>
      </c>
      <c r="AZ130" s="298">
        <f t="shared" si="90"/>
        <v>1.8966108054552233E-3</v>
      </c>
      <c r="BB130" s="240" t="str">
        <f>IF($BD$9="OUI","U",IF(Paramètres!$D$10=Paramètres!$G$10,"",IF(F130&lt;$BD$7,$BF$8,IF(AND(F130&gt;=$BD$7,F130&lt;$BD$8),$BF$7,IF(AND(F130&gt;=$BD$8,F130&lt;$BE$7),$BF$8,$BF$7)))))</f>
        <v>E</v>
      </c>
    </row>
    <row r="131" spans="6:54" ht="14">
      <c r="F131" s="297">
        <f t="shared" si="91"/>
        <v>44319</v>
      </c>
      <c r="G131" s="169">
        <f t="shared" si="58"/>
        <v>123</v>
      </c>
      <c r="H131" s="170">
        <f t="shared" si="59"/>
        <v>118.22879999999998</v>
      </c>
      <c r="I131" s="170">
        <f t="shared" si="60"/>
        <v>1.6696904189125763</v>
      </c>
      <c r="J131" s="170">
        <f t="shared" si="61"/>
        <v>42.898490418912615</v>
      </c>
      <c r="K131" s="170">
        <f t="shared" si="62"/>
        <v>-2.4516200543941631</v>
      </c>
      <c r="L131" s="171">
        <f t="shared" si="63"/>
        <v>-3.1277185419263471</v>
      </c>
      <c r="M131" s="172" t="str">
        <f t="shared" si="64"/>
        <v>-</v>
      </c>
      <c r="N131" s="173">
        <f t="shared" si="65"/>
        <v>0.13032160591359779</v>
      </c>
      <c r="O131" s="174">
        <f t="shared" si="66"/>
        <v>15.710870208010682</v>
      </c>
      <c r="P131" s="175">
        <f t="shared" si="93"/>
        <v>0.57915513372860061</v>
      </c>
      <c r="Q131" s="174">
        <f t="shared" si="67"/>
        <v>60.528731319121796</v>
      </c>
      <c r="R131" s="170">
        <f t="shared" si="68"/>
        <v>107.72899278238259</v>
      </c>
      <c r="S131" s="170">
        <f t="shared" si="69"/>
        <v>7.1819328521588393</v>
      </c>
      <c r="T131" s="291">
        <f t="shared" si="92"/>
        <v>0.59849440434656997</v>
      </c>
      <c r="U131" s="170">
        <f t="shared" si="70"/>
        <v>4.8180671478411607</v>
      </c>
      <c r="V131" s="170">
        <f t="shared" si="71"/>
        <v>19.181932852158837</v>
      </c>
      <c r="W131" s="176">
        <f t="shared" si="72"/>
        <v>0.20075279782671504</v>
      </c>
      <c r="X131" s="176">
        <f t="shared" si="73"/>
        <v>0.79924720217328493</v>
      </c>
      <c r="Y131" s="173">
        <f t="shared" si="74"/>
        <v>0.27986111111111112</v>
      </c>
      <c r="Z131" s="173">
        <f t="shared" si="50"/>
        <v>0.87847222222222221</v>
      </c>
      <c r="AA131" s="174">
        <f t="shared" si="75"/>
        <v>113.50324635131444</v>
      </c>
      <c r="AB131" s="174">
        <f t="shared" si="76"/>
        <v>42.533634622072874</v>
      </c>
      <c r="AC131" s="170">
        <f t="shared" si="77"/>
        <v>115.96577746548594</v>
      </c>
      <c r="AD131" s="170">
        <f t="shared" si="78"/>
        <v>7.7310518310323966</v>
      </c>
      <c r="AE131" s="176">
        <f t="shared" si="79"/>
        <v>0.17787284037365014</v>
      </c>
      <c r="AF131" s="176">
        <f t="shared" si="80"/>
        <v>0.82212715962634986</v>
      </c>
      <c r="AG131" s="173">
        <f t="shared" si="51"/>
        <v>0.2570279741022507</v>
      </c>
      <c r="AH131" s="173">
        <f t="shared" si="52"/>
        <v>0.90128229335495036</v>
      </c>
      <c r="AI131" s="170">
        <f t="shared" si="81"/>
        <v>126.13108949857688</v>
      </c>
      <c r="AJ131" s="170">
        <f t="shared" si="82"/>
        <v>8.4087392999051254</v>
      </c>
      <c r="AK131" s="176">
        <f t="shared" si="83"/>
        <v>0.14963586250395311</v>
      </c>
      <c r="AL131" s="176">
        <f t="shared" si="84"/>
        <v>0.85036413749604689</v>
      </c>
      <c r="AM131" s="173">
        <f t="shared" si="53"/>
        <v>0.22879099623255361</v>
      </c>
      <c r="AN131" s="173">
        <f t="shared" si="54"/>
        <v>0.9295192712246475</v>
      </c>
      <c r="AO131" s="170">
        <f t="shared" si="85"/>
        <v>137.60274031248065</v>
      </c>
      <c r="AP131" s="170">
        <f t="shared" si="86"/>
        <v>9.173516020832043</v>
      </c>
      <c r="AQ131" s="176">
        <f t="shared" si="87"/>
        <v>0.11777016579866488</v>
      </c>
      <c r="AR131" s="176">
        <f t="shared" si="88"/>
        <v>0.88222983420133516</v>
      </c>
      <c r="AS131" s="173">
        <f t="shared" si="55"/>
        <v>0.19692529952726537</v>
      </c>
      <c r="AT131" s="173">
        <f t="shared" si="56"/>
        <v>0.96138496792993566</v>
      </c>
      <c r="AU131" s="177">
        <f t="shared" si="94"/>
        <v>2</v>
      </c>
      <c r="AV131" s="178" t="str">
        <f t="shared" si="89"/>
        <v>Lundi</v>
      </c>
      <c r="AW131" s="177" t="str">
        <f>IF($BD$9="OUI","U",IF(Paramètres!$E$10=Paramètres!$G$10,"-",IF(F131&lt;$BD$7,$BF$8,IF(AND(F131&gt;=$BD$7,F131&lt;$BD$8),$BF$7,IF(AND(F131&gt;=$BD$8,F131&lt;$BE$7),$BF$8,$BF$7)))))</f>
        <v>E</v>
      </c>
      <c r="AX131" s="179">
        <f>IF($BD$9="OUI",0,IF(AW131="H",Paramètres!$E$10,IF(AW131="E",Paramètres!$G$10,Paramètres!$E$10)))</f>
        <v>2</v>
      </c>
      <c r="AY131" s="168" t="str">
        <f t="shared" si="57"/>
        <v>+</v>
      </c>
      <c r="AZ131" s="298">
        <f t="shared" si="90"/>
        <v>1.8787750520303792E-3</v>
      </c>
      <c r="BB131" s="240" t="str">
        <f>IF($BD$9="OUI","U",IF(Paramètres!$D$10=Paramètres!$G$10,"",IF(F131&lt;$BD$7,$BF$8,IF(AND(F131&gt;=$BD$7,F131&lt;$BD$8),$BF$7,IF(AND(F131&gt;=$BD$8,F131&lt;$BE$7),$BF$8,$BF$7)))))</f>
        <v>E</v>
      </c>
    </row>
    <row r="132" spans="6:54" ht="14">
      <c r="F132" s="297">
        <f t="shared" si="91"/>
        <v>44320</v>
      </c>
      <c r="G132" s="169">
        <f t="shared" si="58"/>
        <v>124</v>
      </c>
      <c r="H132" s="170">
        <f t="shared" si="59"/>
        <v>119.21440000000001</v>
      </c>
      <c r="I132" s="170">
        <f t="shared" si="60"/>
        <v>1.6534983185818968</v>
      </c>
      <c r="J132" s="170">
        <f t="shared" si="61"/>
        <v>43.867898318581922</v>
      </c>
      <c r="K132" s="170">
        <f t="shared" si="62"/>
        <v>-2.4598902002573371</v>
      </c>
      <c r="L132" s="171">
        <f t="shared" si="63"/>
        <v>-3.2255675267017612</v>
      </c>
      <c r="M132" s="172" t="str">
        <f t="shared" si="64"/>
        <v>-</v>
      </c>
      <c r="N132" s="173">
        <f t="shared" si="65"/>
        <v>0.13439864694590672</v>
      </c>
      <c r="O132" s="174">
        <f t="shared" si="66"/>
        <v>16.002220420268468</v>
      </c>
      <c r="P132" s="175">
        <f t="shared" si="93"/>
        <v>0.57908718304472873</v>
      </c>
      <c r="Q132" s="174">
        <f t="shared" si="67"/>
        <v>60.820081531379586</v>
      </c>
      <c r="R132" s="170">
        <f t="shared" si="68"/>
        <v>108.06383425610264</v>
      </c>
      <c r="S132" s="170">
        <f t="shared" si="69"/>
        <v>7.2042556170735095</v>
      </c>
      <c r="T132" s="291">
        <f t="shared" si="92"/>
        <v>0.60035463475612583</v>
      </c>
      <c r="U132" s="170">
        <f t="shared" si="70"/>
        <v>4.7957443829264905</v>
      </c>
      <c r="V132" s="170">
        <f t="shared" si="71"/>
        <v>19.20425561707351</v>
      </c>
      <c r="W132" s="176">
        <f t="shared" si="72"/>
        <v>0.19982268262193711</v>
      </c>
      <c r="X132" s="176">
        <f t="shared" si="73"/>
        <v>0.80017731737806297</v>
      </c>
      <c r="Y132" s="173">
        <f t="shared" si="74"/>
        <v>0.27916666666666667</v>
      </c>
      <c r="Z132" s="173">
        <f t="shared" si="50"/>
        <v>0.87916666666666676</v>
      </c>
      <c r="AA132" s="174">
        <f t="shared" si="75"/>
        <v>113.93755682279112</v>
      </c>
      <c r="AB132" s="174">
        <f t="shared" si="76"/>
        <v>42.443287294198257</v>
      </c>
      <c r="AC132" s="170">
        <f t="shared" si="77"/>
        <v>116.33304908692294</v>
      </c>
      <c r="AD132" s="170">
        <f t="shared" si="78"/>
        <v>7.7555366057948625</v>
      </c>
      <c r="AE132" s="176">
        <f t="shared" si="79"/>
        <v>0.17685264142521406</v>
      </c>
      <c r="AF132" s="176">
        <f t="shared" si="80"/>
        <v>0.82314735857478594</v>
      </c>
      <c r="AG132" s="173">
        <f t="shared" si="51"/>
        <v>0.25593982446994279</v>
      </c>
      <c r="AH132" s="173">
        <f t="shared" si="52"/>
        <v>0.90223454161951466</v>
      </c>
      <c r="AI132" s="170">
        <f t="shared" si="81"/>
        <v>126.55599495912293</v>
      </c>
      <c r="AJ132" s="170">
        <f t="shared" si="82"/>
        <v>8.4370663306081948</v>
      </c>
      <c r="AK132" s="176">
        <f t="shared" si="83"/>
        <v>0.14845556955799188</v>
      </c>
      <c r="AL132" s="176">
        <f t="shared" si="84"/>
        <v>0.85154443044200823</v>
      </c>
      <c r="AM132" s="173">
        <f t="shared" si="53"/>
        <v>0.22754275260272058</v>
      </c>
      <c r="AN132" s="173">
        <f t="shared" si="54"/>
        <v>0.93063161348673695</v>
      </c>
      <c r="AO132" s="170">
        <f t="shared" si="85"/>
        <v>138.13129031625525</v>
      </c>
      <c r="AP132" s="170">
        <f t="shared" si="86"/>
        <v>9.2087526877503496</v>
      </c>
      <c r="AQ132" s="176">
        <f t="shared" si="87"/>
        <v>0.11630197134373543</v>
      </c>
      <c r="AR132" s="176">
        <f t="shared" si="88"/>
        <v>0.88369802865626446</v>
      </c>
      <c r="AS132" s="173">
        <f t="shared" si="55"/>
        <v>0.19538915438846413</v>
      </c>
      <c r="AT132" s="173">
        <f t="shared" si="56"/>
        <v>0.96278521170099329</v>
      </c>
      <c r="AU132" s="177">
        <f t="shared" si="94"/>
        <v>3</v>
      </c>
      <c r="AV132" s="178" t="str">
        <f t="shared" si="89"/>
        <v>Mardi</v>
      </c>
      <c r="AW132" s="177" t="str">
        <f>IF($BD$9="OUI","U",IF(Paramètres!$E$10=Paramètres!$G$10,"-",IF(F132&lt;$BD$7,$BF$8,IF(AND(F132&gt;=$BD$7,F132&lt;$BD$8),$BF$7,IF(AND(F132&gt;=$BD$8,F132&lt;$BE$7),$BF$8,$BF$7)))))</f>
        <v>E</v>
      </c>
      <c r="AX132" s="179">
        <f>IF($BD$9="OUI",0,IF(AW132="H",Paramètres!$E$10,IF(AW132="E",Paramètres!$G$10,Paramètres!$E$10)))</f>
        <v>2</v>
      </c>
      <c r="AY132" s="168" t="str">
        <f t="shared" si="57"/>
        <v>+</v>
      </c>
      <c r="AZ132" s="298">
        <f t="shared" si="90"/>
        <v>1.8602304095558519E-3</v>
      </c>
      <c r="BB132" s="240" t="str">
        <f>IF($BD$9="OUI","U",IF(Paramètres!$D$10=Paramètres!$G$10,"",IF(F132&lt;$BD$7,$BF$8,IF(AND(F132&gt;=$BD$7,F132&lt;$BD$8),$BF$7,IF(AND(F132&gt;=$BD$8,F132&lt;$BE$7),$BF$8,$BF$7)))))</f>
        <v>E</v>
      </c>
    </row>
    <row r="133" spans="6:54" ht="14">
      <c r="F133" s="297">
        <f t="shared" si="91"/>
        <v>44321</v>
      </c>
      <c r="G133" s="169">
        <f t="shared" si="58"/>
        <v>125</v>
      </c>
      <c r="H133" s="170">
        <f t="shared" si="59"/>
        <v>120.19999999999999</v>
      </c>
      <c r="I133" s="170">
        <f t="shared" si="60"/>
        <v>1.6368320723492866</v>
      </c>
      <c r="J133" s="170">
        <f t="shared" si="61"/>
        <v>44.836832072349296</v>
      </c>
      <c r="K133" s="170">
        <f t="shared" si="62"/>
        <v>-2.4653562769997124</v>
      </c>
      <c r="L133" s="171">
        <f t="shared" si="63"/>
        <v>-3.314096818601703</v>
      </c>
      <c r="M133" s="172" t="str">
        <f t="shared" si="64"/>
        <v>-</v>
      </c>
      <c r="N133" s="173">
        <f t="shared" si="65"/>
        <v>0.13808736744173764</v>
      </c>
      <c r="O133" s="174">
        <f t="shared" si="66"/>
        <v>16.289146207368024</v>
      </c>
      <c r="P133" s="175">
        <f t="shared" si="93"/>
        <v>0.57902570436979828</v>
      </c>
      <c r="Q133" s="174">
        <f t="shared" si="67"/>
        <v>61.107007318479134</v>
      </c>
      <c r="R133" s="170">
        <f t="shared" si="68"/>
        <v>108.39520703184463</v>
      </c>
      <c r="S133" s="170">
        <f t="shared" si="69"/>
        <v>7.2263471354563089</v>
      </c>
      <c r="T133" s="291">
        <f t="shared" si="92"/>
        <v>0.60219559462135908</v>
      </c>
      <c r="U133" s="170">
        <f t="shared" si="70"/>
        <v>4.7736528645436911</v>
      </c>
      <c r="V133" s="170">
        <f t="shared" si="71"/>
        <v>19.226347135456308</v>
      </c>
      <c r="W133" s="176">
        <f t="shared" si="72"/>
        <v>0.19890220268932046</v>
      </c>
      <c r="X133" s="176">
        <f t="shared" si="73"/>
        <v>0.80109779731067954</v>
      </c>
      <c r="Y133" s="173">
        <f t="shared" si="74"/>
        <v>0.27777777777777779</v>
      </c>
      <c r="Z133" s="173">
        <f t="shared" si="50"/>
        <v>0.87986111111111109</v>
      </c>
      <c r="AA133" s="174">
        <f t="shared" si="75"/>
        <v>114.36608326436645</v>
      </c>
      <c r="AB133" s="174">
        <f t="shared" si="76"/>
        <v>42.352312586162675</v>
      </c>
      <c r="AC133" s="170">
        <f t="shared" si="77"/>
        <v>116.69719054357242</v>
      </c>
      <c r="AD133" s="170">
        <f t="shared" si="78"/>
        <v>7.7798127029048283</v>
      </c>
      <c r="AE133" s="176">
        <f t="shared" si="79"/>
        <v>0.17584113737896548</v>
      </c>
      <c r="AF133" s="176">
        <f t="shared" si="80"/>
        <v>0.82415886262103444</v>
      </c>
      <c r="AG133" s="173">
        <f t="shared" si="51"/>
        <v>0.25486684174876367</v>
      </c>
      <c r="AH133" s="173">
        <f t="shared" si="52"/>
        <v>0.9031845669908326</v>
      </c>
      <c r="AI133" s="170">
        <f t="shared" si="81"/>
        <v>126.97852384976368</v>
      </c>
      <c r="AJ133" s="170">
        <f t="shared" si="82"/>
        <v>8.4652349233175777</v>
      </c>
      <c r="AK133" s="176">
        <f t="shared" si="83"/>
        <v>0.14728187819510094</v>
      </c>
      <c r="AL133" s="176">
        <f t="shared" si="84"/>
        <v>0.85271812180489903</v>
      </c>
      <c r="AM133" s="173">
        <f t="shared" si="53"/>
        <v>0.22630758256489913</v>
      </c>
      <c r="AN133" s="173">
        <f t="shared" si="54"/>
        <v>0.9317438261746972</v>
      </c>
      <c r="AO133" s="170">
        <f t="shared" si="85"/>
        <v>138.65971876322425</v>
      </c>
      <c r="AP133" s="170">
        <f t="shared" si="86"/>
        <v>9.2439812508816157</v>
      </c>
      <c r="AQ133" s="176">
        <f t="shared" si="87"/>
        <v>0.11483411454659935</v>
      </c>
      <c r="AR133" s="176">
        <f t="shared" si="88"/>
        <v>0.88516588545340069</v>
      </c>
      <c r="AS133" s="173">
        <f t="shared" si="55"/>
        <v>0.19385981891639756</v>
      </c>
      <c r="AT133" s="173">
        <f t="shared" si="56"/>
        <v>0.96419158982319886</v>
      </c>
      <c r="AU133" s="177">
        <f t="shared" si="94"/>
        <v>4</v>
      </c>
      <c r="AV133" s="178" t="str">
        <f t="shared" si="89"/>
        <v>Mercredi</v>
      </c>
      <c r="AW133" s="177" t="str">
        <f>IF($BD$9="OUI","U",IF(Paramètres!$E$10=Paramètres!$G$10,"-",IF(F133&lt;$BD$7,$BF$8,IF(AND(F133&gt;=$BD$7,F133&lt;$BD$8),$BF$7,IF(AND(F133&gt;=$BD$8,F133&lt;$BE$7),$BF$8,$BF$7)))))</f>
        <v>E</v>
      </c>
      <c r="AX133" s="179">
        <f>IF($BD$9="OUI",0,IF(AW133="H",Paramètres!$E$10,IF(AW133="E",Paramètres!$G$10,Paramètres!$E$10)))</f>
        <v>2</v>
      </c>
      <c r="AY133" s="168" t="str">
        <f t="shared" si="57"/>
        <v>+</v>
      </c>
      <c r="AZ133" s="298">
        <f t="shared" si="90"/>
        <v>1.8409598652332493E-3</v>
      </c>
      <c r="BB133" s="240" t="str">
        <f>IF($BD$9="OUI","U",IF(Paramètres!$D$10=Paramètres!$G$10,"",IF(F133&lt;$BD$7,$BF$8,IF(AND(F133&gt;=$BD$7,F133&lt;$BD$8),$BF$7,IF(AND(F133&gt;=$BD$8,F133&lt;$BE$7),$BF$8,$BF$7)))))</f>
        <v>E</v>
      </c>
    </row>
    <row r="134" spans="6:54" ht="14">
      <c r="F134" s="297">
        <f t="shared" si="91"/>
        <v>44322</v>
      </c>
      <c r="G134" s="169">
        <f t="shared" si="58"/>
        <v>126</v>
      </c>
      <c r="H134" s="170">
        <f t="shared" si="59"/>
        <v>121.18560000000002</v>
      </c>
      <c r="I134" s="170">
        <f t="shared" si="60"/>
        <v>1.6196969225105671</v>
      </c>
      <c r="J134" s="170">
        <f t="shared" si="61"/>
        <v>45.805296922510593</v>
      </c>
      <c r="K134" s="170">
        <f t="shared" si="62"/>
        <v>-2.4680038786165128</v>
      </c>
      <c r="L134" s="171">
        <f t="shared" si="63"/>
        <v>-3.393227824423783</v>
      </c>
      <c r="M134" s="172" t="str">
        <f t="shared" si="64"/>
        <v>-</v>
      </c>
      <c r="N134" s="173">
        <f t="shared" si="65"/>
        <v>0.14138449268432429</v>
      </c>
      <c r="O134" s="174">
        <f t="shared" si="66"/>
        <v>16.571561759950658</v>
      </c>
      <c r="P134" s="175">
        <f t="shared" si="93"/>
        <v>0.57897075228242179</v>
      </c>
      <c r="Q134" s="174">
        <f t="shared" si="67"/>
        <v>61.389422871061768</v>
      </c>
      <c r="R134" s="170">
        <f t="shared" si="68"/>
        <v>108.72297743470693</v>
      </c>
      <c r="S134" s="170">
        <f t="shared" si="69"/>
        <v>7.248198495647129</v>
      </c>
      <c r="T134" s="291">
        <f t="shared" si="92"/>
        <v>0.60401654130392746</v>
      </c>
      <c r="U134" s="170">
        <f t="shared" si="70"/>
        <v>4.751801504352871</v>
      </c>
      <c r="V134" s="170">
        <f t="shared" si="71"/>
        <v>19.248198495647131</v>
      </c>
      <c r="W134" s="176">
        <f t="shared" si="72"/>
        <v>0.1979917293480363</v>
      </c>
      <c r="X134" s="176">
        <f t="shared" si="73"/>
        <v>0.80200827065196378</v>
      </c>
      <c r="Y134" s="173">
        <f t="shared" si="74"/>
        <v>0.27708333333333335</v>
      </c>
      <c r="Z134" s="173">
        <f t="shared" si="50"/>
        <v>0.88124999999999998</v>
      </c>
      <c r="AA134" s="174">
        <f t="shared" si="75"/>
        <v>114.78868084090291</v>
      </c>
      <c r="AB134" s="174">
        <f t="shared" si="76"/>
        <v>42.260807724886448</v>
      </c>
      <c r="AC134" s="170">
        <f t="shared" si="77"/>
        <v>117.05804009034661</v>
      </c>
      <c r="AD134" s="170">
        <f t="shared" si="78"/>
        <v>7.8038693393564404</v>
      </c>
      <c r="AE134" s="176">
        <f t="shared" si="79"/>
        <v>0.17483877752681498</v>
      </c>
      <c r="AF134" s="176">
        <f t="shared" si="80"/>
        <v>0.82516122247318491</v>
      </c>
      <c r="AG134" s="173">
        <f t="shared" si="51"/>
        <v>0.25380952980923671</v>
      </c>
      <c r="AH134" s="173">
        <f t="shared" si="52"/>
        <v>0.9041319747556068</v>
      </c>
      <c r="AI134" s="170">
        <f t="shared" si="81"/>
        <v>127.39847781483529</v>
      </c>
      <c r="AJ134" s="170">
        <f t="shared" si="82"/>
        <v>8.4932318543223531</v>
      </c>
      <c r="AK134" s="176">
        <f t="shared" si="83"/>
        <v>0.14611533940323529</v>
      </c>
      <c r="AL134" s="176">
        <f t="shared" si="84"/>
        <v>0.85388466059676471</v>
      </c>
      <c r="AM134" s="173">
        <f t="shared" si="53"/>
        <v>0.22508609168565705</v>
      </c>
      <c r="AN134" s="173">
        <f t="shared" si="54"/>
        <v>0.9328554128791865</v>
      </c>
      <c r="AO134" s="170">
        <f t="shared" si="85"/>
        <v>139.18782541409018</v>
      </c>
      <c r="AP134" s="170">
        <f t="shared" si="86"/>
        <v>9.2791883609393455</v>
      </c>
      <c r="AQ134" s="176">
        <f t="shared" si="87"/>
        <v>0.11336715162752727</v>
      </c>
      <c r="AR134" s="176">
        <f t="shared" si="88"/>
        <v>0.88663284837247269</v>
      </c>
      <c r="AS134" s="173">
        <f t="shared" si="55"/>
        <v>0.19233790390994901</v>
      </c>
      <c r="AT134" s="173">
        <f t="shared" si="56"/>
        <v>0.96560360065489448</v>
      </c>
      <c r="AU134" s="177">
        <f t="shared" si="94"/>
        <v>5</v>
      </c>
      <c r="AV134" s="178" t="str">
        <f t="shared" si="89"/>
        <v>Jeudi</v>
      </c>
      <c r="AW134" s="177" t="str">
        <f>IF($BD$9="OUI","U",IF(Paramètres!$E$10=Paramètres!$G$10,"-",IF(F134&lt;$BD$7,$BF$8,IF(AND(F134&gt;=$BD$7,F134&lt;$BD$8),$BF$7,IF(AND(F134&gt;=$BD$8,F134&lt;$BE$7),$BF$8,$BF$7)))))</f>
        <v>E</v>
      </c>
      <c r="AX134" s="179">
        <f>IF($BD$9="OUI",0,IF(AW134="H",Paramètres!$E$10,IF(AW134="E",Paramètres!$G$10,Paramètres!$E$10)))</f>
        <v>2</v>
      </c>
      <c r="AY134" s="168" t="str">
        <f t="shared" si="57"/>
        <v>+</v>
      </c>
      <c r="AZ134" s="298">
        <f t="shared" si="90"/>
        <v>1.8209466825683807E-3</v>
      </c>
      <c r="BB134" s="240" t="str">
        <f>IF($BD$9="OUI","U",IF(Paramètres!$D$10=Paramètres!$G$10,"",IF(F134&lt;$BD$7,$BF$8,IF(AND(F134&gt;=$BD$7,F134&lt;$BD$8),$BF$7,IF(AND(F134&gt;=$BD$8,F134&lt;$BE$7),$BF$8,$BF$7)))))</f>
        <v>E</v>
      </c>
    </row>
    <row r="135" spans="6:54" ht="14">
      <c r="F135" s="297">
        <f t="shared" si="91"/>
        <v>44323</v>
      </c>
      <c r="G135" s="169">
        <f t="shared" si="58"/>
        <v>127</v>
      </c>
      <c r="H135" s="170">
        <f t="shared" si="59"/>
        <v>122.1712</v>
      </c>
      <c r="I135" s="170">
        <f t="shared" si="60"/>
        <v>1.6020982318421519</v>
      </c>
      <c r="J135" s="170">
        <f t="shared" si="61"/>
        <v>46.773298231842148</v>
      </c>
      <c r="K135" s="170">
        <f t="shared" si="62"/>
        <v>-2.467821795686632</v>
      </c>
      <c r="L135" s="171">
        <f t="shared" si="63"/>
        <v>-3.4628942553779201</v>
      </c>
      <c r="M135" s="172" t="str">
        <f t="shared" si="64"/>
        <v>-</v>
      </c>
      <c r="N135" s="173">
        <f t="shared" si="65"/>
        <v>0.14428726064074668</v>
      </c>
      <c r="O135" s="174">
        <f t="shared" si="66"/>
        <v>16.849381937042654</v>
      </c>
      <c r="P135" s="175">
        <f t="shared" si="93"/>
        <v>0.5789223728164814</v>
      </c>
      <c r="Q135" s="174">
        <f t="shared" si="67"/>
        <v>61.667243048153765</v>
      </c>
      <c r="R135" s="170">
        <f t="shared" si="68"/>
        <v>109.04700883916355</v>
      </c>
      <c r="S135" s="170">
        <f t="shared" si="69"/>
        <v>7.2698005892775699</v>
      </c>
      <c r="T135" s="291">
        <f t="shared" si="92"/>
        <v>0.60581671577313079</v>
      </c>
      <c r="U135" s="170">
        <f t="shared" si="70"/>
        <v>4.7301994107224301</v>
      </c>
      <c r="V135" s="170">
        <f t="shared" si="71"/>
        <v>19.269800589277569</v>
      </c>
      <c r="W135" s="176">
        <f t="shared" si="72"/>
        <v>0.19709164211343458</v>
      </c>
      <c r="X135" s="176">
        <f t="shared" si="73"/>
        <v>0.80290835788656534</v>
      </c>
      <c r="Y135" s="173">
        <f t="shared" si="74"/>
        <v>0.27569444444444446</v>
      </c>
      <c r="Z135" s="173">
        <f t="shared" si="50"/>
        <v>0.88194444444444453</v>
      </c>
      <c r="AA135" s="174">
        <f t="shared" si="75"/>
        <v>115.20520384508569</v>
      </c>
      <c r="AB135" s="174">
        <f t="shared" si="76"/>
        <v>42.168872089747616</v>
      </c>
      <c r="AC135" s="170">
        <f t="shared" si="77"/>
        <v>117.4154316478449</v>
      </c>
      <c r="AD135" s="170">
        <f t="shared" si="78"/>
        <v>7.8276954431896595</v>
      </c>
      <c r="AE135" s="176">
        <f t="shared" si="79"/>
        <v>0.17384602320043085</v>
      </c>
      <c r="AF135" s="176">
        <f t="shared" si="80"/>
        <v>0.82615397679956926</v>
      </c>
      <c r="AG135" s="173">
        <f t="shared" si="51"/>
        <v>0.2527683960169122</v>
      </c>
      <c r="AH135" s="173">
        <f t="shared" si="52"/>
        <v>0.90507634961605066</v>
      </c>
      <c r="AI135" s="170">
        <f t="shared" si="81"/>
        <v>127.81565116931384</v>
      </c>
      <c r="AJ135" s="170">
        <f t="shared" si="82"/>
        <v>8.5210434112875895</v>
      </c>
      <c r="AK135" s="176">
        <f t="shared" si="83"/>
        <v>0.14495652452968377</v>
      </c>
      <c r="AL135" s="176">
        <f t="shared" si="84"/>
        <v>0.85504347547031623</v>
      </c>
      <c r="AM135" s="173">
        <f t="shared" si="53"/>
        <v>0.22387889734616517</v>
      </c>
      <c r="AN135" s="173">
        <f t="shared" si="54"/>
        <v>0.93396584828679774</v>
      </c>
      <c r="AO135" s="170">
        <f t="shared" si="85"/>
        <v>139.71539783505833</v>
      </c>
      <c r="AP135" s="170">
        <f t="shared" si="86"/>
        <v>9.3143598556705545</v>
      </c>
      <c r="AQ135" s="176">
        <f t="shared" si="87"/>
        <v>0.11190167268039357</v>
      </c>
      <c r="AR135" s="176">
        <f t="shared" si="88"/>
        <v>0.88809832731960636</v>
      </c>
      <c r="AS135" s="173">
        <f t="shared" si="55"/>
        <v>0.19082404549687496</v>
      </c>
      <c r="AT135" s="173">
        <f t="shared" si="56"/>
        <v>0.96702070013608787</v>
      </c>
      <c r="AU135" s="177">
        <f t="shared" si="94"/>
        <v>6</v>
      </c>
      <c r="AV135" s="178" t="str">
        <f t="shared" si="89"/>
        <v>Vendredi</v>
      </c>
      <c r="AW135" s="177" t="str">
        <f>IF($BD$9="OUI","U",IF(Paramètres!$E$10=Paramètres!$G$10,"-",IF(F135&lt;$BD$7,$BF$8,IF(AND(F135&gt;=$BD$7,F135&lt;$BD$8),$BF$7,IF(AND(F135&gt;=$BD$8,F135&lt;$BE$7),$BF$8,$BF$7)))))</f>
        <v>E</v>
      </c>
      <c r="AX135" s="179">
        <f>IF($BD$9="OUI",0,IF(AW135="H",Paramètres!$E$10,IF(AW135="E",Paramètres!$G$10,Paramètres!$E$10)))</f>
        <v>2</v>
      </c>
      <c r="AY135" s="168" t="str">
        <f t="shared" si="57"/>
        <v>+</v>
      </c>
      <c r="AZ135" s="298">
        <f t="shared" si="90"/>
        <v>1.8001744692033306E-3</v>
      </c>
      <c r="BB135" s="240" t="str">
        <f>IF($BD$9="OUI","U",IF(Paramètres!$D$10=Paramètres!$G$10,"",IF(F135&lt;$BD$7,$BF$8,IF(AND(F135&gt;=$BD$7,F135&lt;$BD$8),$BF$7,IF(AND(F135&gt;=$BD$8,F135&lt;$BE$7),$BF$8,$BF$7)))))</f>
        <v>E</v>
      </c>
    </row>
    <row r="136" spans="6:54" ht="14">
      <c r="F136" s="297">
        <f t="shared" si="91"/>
        <v>44324</v>
      </c>
      <c r="G136" s="169">
        <f t="shared" si="58"/>
        <v>128</v>
      </c>
      <c r="H136" s="170">
        <f t="shared" si="59"/>
        <v>123.15679999999998</v>
      </c>
      <c r="I136" s="170">
        <f t="shared" si="60"/>
        <v>1.5840414816680382</v>
      </c>
      <c r="J136" s="170">
        <f t="shared" si="61"/>
        <v>47.740841481668099</v>
      </c>
      <c r="K136" s="170">
        <f t="shared" si="62"/>
        <v>-2.4648020707617224</v>
      </c>
      <c r="L136" s="171">
        <f t="shared" si="63"/>
        <v>-3.5230423563747371</v>
      </c>
      <c r="M136" s="172" t="str">
        <f t="shared" si="64"/>
        <v>-</v>
      </c>
      <c r="N136" s="173">
        <f t="shared" si="65"/>
        <v>0.14679343151561405</v>
      </c>
      <c r="O136" s="174">
        <f t="shared" si="66"/>
        <v>17.122522306758903</v>
      </c>
      <c r="P136" s="175">
        <f t="shared" si="93"/>
        <v>0.57888060330190028</v>
      </c>
      <c r="Q136" s="174">
        <f t="shared" si="67"/>
        <v>61.940383417870017</v>
      </c>
      <c r="R136" s="170">
        <f t="shared" si="68"/>
        <v>109.36716174375967</v>
      </c>
      <c r="S136" s="170">
        <f t="shared" si="69"/>
        <v>7.2911441162506447</v>
      </c>
      <c r="T136" s="291">
        <f t="shared" si="92"/>
        <v>0.60759534302088702</v>
      </c>
      <c r="U136" s="170">
        <f t="shared" si="70"/>
        <v>4.7088558837493553</v>
      </c>
      <c r="V136" s="170">
        <f t="shared" si="71"/>
        <v>19.291144116250646</v>
      </c>
      <c r="W136" s="176">
        <f t="shared" si="72"/>
        <v>0.19620232848955646</v>
      </c>
      <c r="X136" s="176">
        <f t="shared" si="73"/>
        <v>0.80379767151044357</v>
      </c>
      <c r="Y136" s="173">
        <f t="shared" si="74"/>
        <v>0.27499999999999997</v>
      </c>
      <c r="Z136" s="173">
        <f t="shared" ref="Z136:Z199" si="95">(TRUNC($V136+$L136/60+$O$3*4/60+$AX136)+ROUND((($V136+$L136/60+$O$3*4/60+$AX136)-TRUNC($V136+$L136/60+$O$3*4/60+$AX136))*60,0)/60)/24</f>
        <v>0.88263888888888886</v>
      </c>
      <c r="AA136" s="174">
        <f t="shared" si="75"/>
        <v>115.61550576550185</v>
      </c>
      <c r="AB136" s="174">
        <f t="shared" si="76"/>
        <v>42.076607151017093</v>
      </c>
      <c r="AC136" s="170">
        <f t="shared" si="77"/>
        <v>117.76919485423404</v>
      </c>
      <c r="AD136" s="170">
        <f t="shared" si="78"/>
        <v>7.851279656948936</v>
      </c>
      <c r="AE136" s="176">
        <f t="shared" si="79"/>
        <v>0.17286334762712766</v>
      </c>
      <c r="AF136" s="176">
        <f t="shared" si="80"/>
        <v>0.82713665237287237</v>
      </c>
      <c r="AG136" s="173">
        <f t="shared" ref="AG136:AG199" si="96">IFERROR((12-$AD136+$L136/60+$O$3*4/60+$AX136)/24,"Jour")</f>
        <v>0.2517439509290279</v>
      </c>
      <c r="AH136" s="173">
        <f t="shared" ref="AH136:AH199" si="97">IFERROR((12+$AD136+$L136/60+$O$3*4/60+$AX136)/24,"polaire")</f>
        <v>0.90601725567477265</v>
      </c>
      <c r="AI136" s="170">
        <f t="shared" si="81"/>
        <v>128.2298308211424</v>
      </c>
      <c r="AJ136" s="170">
        <f t="shared" si="82"/>
        <v>8.5486553880761598</v>
      </c>
      <c r="AK136" s="176">
        <f t="shared" si="83"/>
        <v>0.14380602549682667</v>
      </c>
      <c r="AL136" s="176">
        <f t="shared" si="84"/>
        <v>0.85619397450317336</v>
      </c>
      <c r="AM136" s="173">
        <f t="shared" ref="AM136:AM199" si="98">IFERROR((12-$AJ136+$L136/60+$O$3*4/60+$AX136)/24,"Jour")</f>
        <v>0.22268662879872694</v>
      </c>
      <c r="AN136" s="173">
        <f t="shared" ref="AN136:AN199" si="99">IFERROR((12+$AJ136+$L136/60+$O$3*4/60+$AX136)/24,"polaire")</f>
        <v>0.93507457780507364</v>
      </c>
      <c r="AO136" s="170">
        <f t="shared" si="85"/>
        <v>140.2422107685403</v>
      </c>
      <c r="AP136" s="170">
        <f t="shared" si="86"/>
        <v>9.3494807179026864</v>
      </c>
      <c r="AQ136" s="176">
        <f t="shared" si="87"/>
        <v>0.1104383034207214</v>
      </c>
      <c r="AR136" s="176">
        <f t="shared" si="88"/>
        <v>0.88956169657927864</v>
      </c>
      <c r="AS136" s="173">
        <f t="shared" ref="AS136:AS199" si="100">IFERROR((12-$AP136+$L136/60+$O$3*4/60+$AX136)/24,"Jour")</f>
        <v>0.18931890672262167</v>
      </c>
      <c r="AT136" s="173">
        <f t="shared" ref="AT136:AT199" si="101">IFERROR((12+$AP136+$L136/60+$O$3*4/60+$AX136)/24,"polaire")</f>
        <v>0.96844229988117891</v>
      </c>
      <c r="AU136" s="177">
        <f t="shared" si="94"/>
        <v>7</v>
      </c>
      <c r="AV136" s="178" t="str">
        <f t="shared" si="89"/>
        <v>Samedi</v>
      </c>
      <c r="AW136" s="177" t="str">
        <f>IF($BD$9="OUI","U",IF(Paramètres!$E$10=Paramètres!$G$10,"-",IF(F136&lt;$BD$7,$BF$8,IF(AND(F136&gt;=$BD$7,F136&lt;$BD$8),$BF$7,IF(AND(F136&gt;=$BD$8,F136&lt;$BE$7),$BF$8,$BF$7)))))</f>
        <v>E</v>
      </c>
      <c r="AX136" s="179">
        <f>IF($BD$9="OUI",0,IF(AW136="H",Paramètres!$E$10,IF(AW136="E",Paramètres!$G$10,Paramètres!$E$10)))</f>
        <v>2</v>
      </c>
      <c r="AY136" s="168" t="str">
        <f t="shared" ref="AY136:AY199" si="102">IF(T136-T135&lt;=0,"-","+")</f>
        <v>+</v>
      </c>
      <c r="AZ136" s="298">
        <f t="shared" si="90"/>
        <v>1.778627247756237E-3</v>
      </c>
      <c r="BB136" s="240" t="str">
        <f>IF($BD$9="OUI","U",IF(Paramètres!$D$10=Paramètres!$G$10,"",IF(F136&lt;$BD$7,$BF$8,IF(AND(F136&gt;=$BD$7,F136&lt;$BD$8),$BF$7,IF(AND(F136&gt;=$BD$8,F136&lt;$BE$7),$BF$8,$BF$7)))))</f>
        <v>E</v>
      </c>
    </row>
    <row r="137" spans="6:54" ht="14">
      <c r="F137" s="297">
        <f t="shared" si="91"/>
        <v>44325</v>
      </c>
      <c r="G137" s="169">
        <f t="shared" si="58"/>
        <v>129</v>
      </c>
      <c r="H137" s="170">
        <f t="shared" si="59"/>
        <v>124.14240000000001</v>
      </c>
      <c r="I137" s="170">
        <f t="shared" si="60"/>
        <v>1.565532269913759</v>
      </c>
      <c r="J137" s="170">
        <f t="shared" si="61"/>
        <v>48.707932269913783</v>
      </c>
      <c r="K137" s="170">
        <f t="shared" si="62"/>
        <v>-2.4589400496987759</v>
      </c>
      <c r="L137" s="171">
        <f t="shared" si="63"/>
        <v>-3.5736311191400674</v>
      </c>
      <c r="M137" s="172" t="str">
        <f t="shared" si="64"/>
        <v>-</v>
      </c>
      <c r="N137" s="173">
        <f t="shared" si="65"/>
        <v>0.14890129663083615</v>
      </c>
      <c r="O137" s="174">
        <f t="shared" si="66"/>
        <v>17.390899188806582</v>
      </c>
      <c r="P137" s="175">
        <f t="shared" si="93"/>
        <v>0.57884547221664662</v>
      </c>
      <c r="Q137" s="174">
        <f t="shared" si="67"/>
        <v>62.208760299917699</v>
      </c>
      <c r="R137" s="170">
        <f t="shared" si="68"/>
        <v>109.68329385908038</v>
      </c>
      <c r="S137" s="170">
        <f t="shared" si="69"/>
        <v>7.3122195906053582</v>
      </c>
      <c r="T137" s="291">
        <f t="shared" si="92"/>
        <v>0.60935163255044655</v>
      </c>
      <c r="U137" s="170">
        <f t="shared" si="70"/>
        <v>4.6877804093946418</v>
      </c>
      <c r="V137" s="170">
        <f t="shared" si="71"/>
        <v>19.312219590605359</v>
      </c>
      <c r="W137" s="176">
        <f t="shared" si="72"/>
        <v>0.19532418372477675</v>
      </c>
      <c r="X137" s="176">
        <f t="shared" si="73"/>
        <v>0.80467581627522333</v>
      </c>
      <c r="Y137" s="173">
        <f t="shared" si="74"/>
        <v>0.27430555555555552</v>
      </c>
      <c r="Z137" s="173">
        <f t="shared" si="95"/>
        <v>0.8833333333333333</v>
      </c>
      <c r="AA137" s="174">
        <f t="shared" si="75"/>
        <v>116.01943936300511</v>
      </c>
      <c r="AB137" s="174">
        <f t="shared" si="76"/>
        <v>41.984116399323803</v>
      </c>
      <c r="AC137" s="170">
        <f t="shared" si="77"/>
        <v>118.11915513439057</v>
      </c>
      <c r="AD137" s="170">
        <f t="shared" si="78"/>
        <v>7.8746103422927041</v>
      </c>
      <c r="AE137" s="176">
        <f t="shared" si="79"/>
        <v>0.17189123573780399</v>
      </c>
      <c r="AF137" s="176">
        <f t="shared" si="80"/>
        <v>0.82810876426219604</v>
      </c>
      <c r="AG137" s="173">
        <f t="shared" si="96"/>
        <v>0.25073670795445052</v>
      </c>
      <c r="AH137" s="173">
        <f t="shared" si="97"/>
        <v>0.90695423647884266</v>
      </c>
      <c r="AI137" s="170">
        <f t="shared" si="81"/>
        <v>128.64079621340602</v>
      </c>
      <c r="AJ137" s="170">
        <f t="shared" si="82"/>
        <v>8.5760530808937343</v>
      </c>
      <c r="AK137" s="176">
        <f t="shared" si="83"/>
        <v>0.14266445496276106</v>
      </c>
      <c r="AL137" s="176">
        <f t="shared" si="84"/>
        <v>0.85733554503723897</v>
      </c>
      <c r="AM137" s="173">
        <f t="shared" si="98"/>
        <v>0.22150992717940765</v>
      </c>
      <c r="AN137" s="173">
        <f t="shared" si="99"/>
        <v>0.93618101725388569</v>
      </c>
      <c r="AO137" s="170">
        <f t="shared" si="85"/>
        <v>140.76802548017392</v>
      </c>
      <c r="AP137" s="170">
        <f t="shared" si="86"/>
        <v>9.3845350320115948</v>
      </c>
      <c r="AQ137" s="176">
        <f t="shared" si="87"/>
        <v>0.10897770699951688</v>
      </c>
      <c r="AR137" s="176">
        <f t="shared" si="88"/>
        <v>0.89102229300048308</v>
      </c>
      <c r="AS137" s="173">
        <f t="shared" si="100"/>
        <v>0.18782317921616346</v>
      </c>
      <c r="AT137" s="173">
        <f t="shared" si="101"/>
        <v>0.96986776521712981</v>
      </c>
      <c r="AU137" s="177">
        <f t="shared" si="94"/>
        <v>1</v>
      </c>
      <c r="AV137" s="178" t="str">
        <f t="shared" si="89"/>
        <v>Dimanche</v>
      </c>
      <c r="AW137" s="177" t="str">
        <f>IF($BD$9="OUI","U",IF(Paramètres!$E$10=Paramètres!$G$10,"-",IF(F137&lt;$BD$7,$BF$8,IF(AND(F137&gt;=$BD$7,F137&lt;$BD$8),$BF$7,IF(AND(F137&gt;=$BD$8,F137&lt;$BE$7),$BF$8,$BF$7)))))</f>
        <v>E</v>
      </c>
      <c r="AX137" s="179">
        <f>IF($BD$9="OUI",0,IF(AW137="H",Paramètres!$E$10,IF(AW137="E",Paramètres!$G$10,Paramètres!$E$10)))</f>
        <v>2</v>
      </c>
      <c r="AY137" s="168" t="str">
        <f t="shared" si="102"/>
        <v>+</v>
      </c>
      <c r="AZ137" s="298">
        <f t="shared" si="90"/>
        <v>1.7562895295595293E-3</v>
      </c>
      <c r="BB137" s="240" t="str">
        <f>IF($BD$9="OUI","U",IF(Paramètres!$D$10=Paramètres!$G$10,"",IF(F137&lt;$BD$7,$BF$8,IF(AND(F137&gt;=$BD$7,F137&lt;$BD$8),$BF$7,IF(AND(F137&gt;=$BD$8,F137&lt;$BE$7),$BF$8,$BF$7)))))</f>
        <v>E</v>
      </c>
    </row>
    <row r="138" spans="6:54" ht="14">
      <c r="F138" s="297">
        <f t="shared" si="91"/>
        <v>44326</v>
      </c>
      <c r="G138" s="169">
        <f t="shared" ref="G138:G201" si="103">TRUNC(MONTH($F138)*275/9)-TRUNC((MONTH($F138)+9)/12)*(1+TRUNC((YEAR($F138)-4*TRUNC(YEAR($F138)/4)+2)/3))+DAY($F138)-30</f>
        <v>130</v>
      </c>
      <c r="H138" s="170">
        <f t="shared" ref="H138:H201" si="104">MOD(357+0.9856*$G138,360)</f>
        <v>125.12800000000004</v>
      </c>
      <c r="I138" s="170">
        <f t="shared" ref="I138:I201" si="105">1.914*SIN(PI()/180*$H138)+0.02*SIN(PI()/180*2*$H138)</f>
        <v>1.5465763091482501</v>
      </c>
      <c r="J138" s="170">
        <f t="shared" ref="J138:J201" si="106">MOD(280+$I138+0.9856*$G138,360)</f>
        <v>49.674576309148279</v>
      </c>
      <c r="K138" s="170">
        <f t="shared" ref="K138:K201" si="107">-2.466*SIN(PI()/180*2*$J138)+0.053*SIN(PI()/180*4*$J138)</f>
        <v>-2.4502344286718025</v>
      </c>
      <c r="L138" s="171">
        <f t="shared" ref="L138:L201" si="108">($I138+$K138)*4</f>
        <v>-3.6146324780942098</v>
      </c>
      <c r="M138" s="172" t="str">
        <f t="shared" ref="M138:M201" si="109">IF($L138&lt;0,"-","+")</f>
        <v>-</v>
      </c>
      <c r="N138" s="173">
        <f t="shared" ref="N138:N201" si="110">ABS($L138)/24</f>
        <v>0.15060968658725873</v>
      </c>
      <c r="O138" s="174">
        <f t="shared" ref="O138:O201" si="111">ASIN(0.3978*SIN(PI()/180*$J138))*180/PI()</f>
        <v>17.654429698752068</v>
      </c>
      <c r="P138" s="175">
        <f t="shared" si="93"/>
        <v>0.57881699905070627</v>
      </c>
      <c r="Q138" s="174">
        <f t="shared" ref="Q138:Q201" si="112">90-$O$2+$O138</f>
        <v>62.472290809863182</v>
      </c>
      <c r="R138" s="170">
        <f t="shared" ref="R138:R201" si="113">ACOS((-0.01454-SIN(PI()/180*$O138)*SIN(PI()/180*$O$2))/(COS(PI()/180*$O138)*COS(PI()/180*$O$2)))*180/PI()</f>
        <v>109.99526020949145</v>
      </c>
      <c r="S138" s="170">
        <f t="shared" ref="S138:S201" si="114">$R138/15</f>
        <v>7.33301734729943</v>
      </c>
      <c r="T138" s="291">
        <f t="shared" si="92"/>
        <v>0.61108477894161917</v>
      </c>
      <c r="U138" s="170">
        <f t="shared" ref="U138:U201" si="115">12-$S138</f>
        <v>4.66698265270057</v>
      </c>
      <c r="V138" s="170">
        <f t="shared" ref="V138:V201" si="116">12+$S138</f>
        <v>19.333017347299432</v>
      </c>
      <c r="W138" s="176">
        <f t="shared" ref="W138:W201" si="117">(12-$S138)/24</f>
        <v>0.19445761052919042</v>
      </c>
      <c r="X138" s="176">
        <f t="shared" ref="X138:X201" si="118">(12+$S138)/24</f>
        <v>0.80554238947080969</v>
      </c>
      <c r="Y138" s="173">
        <f t="shared" ref="Y138:Y201" si="119">(TRUNC($U138+$L138/60+$O$3*4/60+$AX138)+ROUND((($U138+$L138/60+$O$3*4/60+$AX138)-TRUNC($U138+$L138/60+$O$3*4/60+$AX138))*60,0)/60)/24</f>
        <v>0.27361111111111108</v>
      </c>
      <c r="Z138" s="173">
        <f t="shared" si="95"/>
        <v>0.88402777777777775</v>
      </c>
      <c r="AA138" s="174">
        <f t="shared" ref="AA138:AA201" si="120">ACOS((-0.01454*SIN(PI()/180*$O$2)-SIN(PI()/180*$O138))/COS(PI()/180*$O$2))*180/PI()</f>
        <v>116.41685675563174</v>
      </c>
      <c r="AB138" s="174">
        <f t="shared" ref="AB138:AB201" si="121">ACOS(SIN(PI()/180*$O$2)/COS(PI()/180*$O138))*180/PI()</f>
        <v>41.891505265767329</v>
      </c>
      <c r="AC138" s="170">
        <f t="shared" ref="AC138:AC201" si="122">ACOS((-0.105-SIN(PI()/180*$O138)*SIN(PI()/180*$O$2))/(COS(PI()/180*$O138)*COS(PI()/180*$O$2)))*180/PI()</f>
        <v>118.46513378731008</v>
      </c>
      <c r="AD138" s="170">
        <f t="shared" ref="AD138:AD201" si="123">$AC138/15</f>
        <v>7.8976755858206724</v>
      </c>
      <c r="AE138" s="176">
        <f t="shared" ref="AE138:AE201" si="124">(12-$AD138)/24</f>
        <v>0.17093018392413864</v>
      </c>
      <c r="AF138" s="176">
        <f t="shared" ref="AF138:AF201" si="125">(12+$AD138)/24</f>
        <v>0.82906981607586128</v>
      </c>
      <c r="AG138" s="173">
        <f t="shared" si="96"/>
        <v>0.2497471829748448</v>
      </c>
      <c r="AH138" s="173">
        <f t="shared" si="97"/>
        <v>0.90788681512656755</v>
      </c>
      <c r="AI138" s="170">
        <f t="shared" ref="AI138:AI201" si="126">ACOS((-0.208-SIN(PI()/180*$O138)*SIN(PI()/180*$O$2))/(COS(PI()/180*$O138)*COS(PI()/180*$O$2)))*180/PI()</f>
        <v>129.04831928863007</v>
      </c>
      <c r="AJ138" s="170">
        <f t="shared" ref="AJ138:AJ201" si="127">$AI138/15</f>
        <v>8.6032212859086705</v>
      </c>
      <c r="AK138" s="176">
        <f t="shared" ref="AK138:AK201" si="128">(12-$AJ138)/24</f>
        <v>0.14153244642047205</v>
      </c>
      <c r="AL138" s="176">
        <f t="shared" ref="AL138:AL201" si="129">(12+$AJ138)/24</f>
        <v>0.85846755357952798</v>
      </c>
      <c r="AM138" s="173">
        <f t="shared" si="98"/>
        <v>0.22034944547117821</v>
      </c>
      <c r="AN138" s="173">
        <f t="shared" si="99"/>
        <v>0.93728455263023414</v>
      </c>
      <c r="AO138" s="170">
        <f t="shared" ref="AO138:AO201" si="130">ACOS((-0.309-SIN(PI()/180*$O138)*SIN(PI()/180*$O$2))/(COS(PI()/180*$O138)*COS(PI()/180*$O$2)))*180/PI()</f>
        <v>141.29258908280235</v>
      </c>
      <c r="AP138" s="170">
        <f t="shared" ref="AP138:AP201" si="131">$AO138/15</f>
        <v>9.4195059388534901</v>
      </c>
      <c r="AQ138" s="176">
        <f t="shared" ref="AQ138:AQ201" si="132">(12-$AP138)/24</f>
        <v>0.10752058588110458</v>
      </c>
      <c r="AR138" s="176">
        <f t="shared" ref="AR138:AR201" si="133">(12+$AP138)/24</f>
        <v>0.89247941411889542</v>
      </c>
      <c r="AS138" s="173">
        <f t="shared" si="100"/>
        <v>0.18633758493181074</v>
      </c>
      <c r="AT138" s="173">
        <f t="shared" si="101"/>
        <v>0.97129641316960169</v>
      </c>
      <c r="AU138" s="177">
        <f t="shared" si="94"/>
        <v>2</v>
      </c>
      <c r="AV138" s="178" t="str">
        <f t="shared" ref="AV138:AV201" si="134">IF($AU138=1,"Dimanche",IF($AU138=2,"Lundi",IF($AU138=3,"Mardi",IF($AU138=4,"Mercredi",IF($AU138=5,"Jeudi",IF($AU138=6,"Vendredi","Samedi"))))))</f>
        <v>Lundi</v>
      </c>
      <c r="AW138" s="177" t="str">
        <f>IF($BD$9="OUI","U",IF(Paramètres!$E$10=Paramètres!$G$10,"-",IF(F138&lt;$BD$7,$BF$8,IF(AND(F138&gt;=$BD$7,F138&lt;$BD$8),$BF$7,IF(AND(F138&gt;=$BD$8,F138&lt;$BE$7),$BF$8,$BF$7)))))</f>
        <v>E</v>
      </c>
      <c r="AX138" s="179">
        <f>IF($BD$9="OUI",0,IF(AW138="H",Paramètres!$E$10,IF(AW138="E",Paramètres!$G$10,Paramètres!$E$10)))</f>
        <v>2</v>
      </c>
      <c r="AY138" s="168" t="str">
        <f t="shared" si="102"/>
        <v>+</v>
      </c>
      <c r="AZ138" s="298">
        <f t="shared" ref="AZ138:AZ201" si="135">ABS(T138-T137)</f>
        <v>1.733146391172613E-3</v>
      </c>
      <c r="BB138" s="240" t="str">
        <f>IF($BD$9="OUI","U",IF(Paramètres!$D$10=Paramètres!$G$10,"",IF(F138&lt;$BD$7,$BF$8,IF(AND(F138&gt;=$BD$7,F138&lt;$BD$8),$BF$7,IF(AND(F138&gt;=$BD$8,F138&lt;$BE$7),$BF$8,$BF$7)))))</f>
        <v>E</v>
      </c>
    </row>
    <row r="139" spans="6:54" ht="14">
      <c r="F139" s="297">
        <f t="shared" ref="F139:F202" si="136">F138+1</f>
        <v>44327</v>
      </c>
      <c r="G139" s="169">
        <f t="shared" si="103"/>
        <v>131</v>
      </c>
      <c r="H139" s="170">
        <f t="shared" si="104"/>
        <v>126.11360000000002</v>
      </c>
      <c r="I139" s="170">
        <f t="shared" si="105"/>
        <v>1.5271794246145529</v>
      </c>
      <c r="J139" s="170">
        <f t="shared" si="106"/>
        <v>50.640779424614493</v>
      </c>
      <c r="K139" s="170">
        <f t="shared" si="107"/>
        <v>-2.4386872966080531</v>
      </c>
      <c r="L139" s="171">
        <f t="shared" si="108"/>
        <v>-3.6460314879740006</v>
      </c>
      <c r="M139" s="172" t="str">
        <f t="shared" si="109"/>
        <v>-</v>
      </c>
      <c r="N139" s="173">
        <f t="shared" si="110"/>
        <v>0.15191797866558335</v>
      </c>
      <c r="O139" s="174">
        <f t="shared" si="111"/>
        <v>17.913031794005963</v>
      </c>
      <c r="P139" s="175">
        <f t="shared" si="93"/>
        <v>0.57879519418273417</v>
      </c>
      <c r="Q139" s="174">
        <f t="shared" si="112"/>
        <v>62.730892905117074</v>
      </c>
      <c r="R139" s="170">
        <f t="shared" si="113"/>
        <v>110.30291324911848</v>
      </c>
      <c r="S139" s="170">
        <f t="shared" si="114"/>
        <v>7.3535275499412318</v>
      </c>
      <c r="T139" s="291">
        <f t="shared" si="92"/>
        <v>0.61279396249510265</v>
      </c>
      <c r="U139" s="170">
        <f t="shared" si="115"/>
        <v>4.6464724500587682</v>
      </c>
      <c r="V139" s="170">
        <f t="shared" si="116"/>
        <v>19.353527549941234</v>
      </c>
      <c r="W139" s="176">
        <f t="shared" si="117"/>
        <v>0.19360301875244867</v>
      </c>
      <c r="X139" s="176">
        <f t="shared" si="118"/>
        <v>0.80639698124755144</v>
      </c>
      <c r="Y139" s="173">
        <f t="shared" si="119"/>
        <v>0.2722222222222222</v>
      </c>
      <c r="Z139" s="173">
        <f t="shared" si="95"/>
        <v>0.88541666666666663</v>
      </c>
      <c r="AA139" s="174">
        <f t="shared" si="120"/>
        <v>116.8076095123121</v>
      </c>
      <c r="AB139" s="174">
        <f t="shared" si="121"/>
        <v>41.798881032320601</v>
      </c>
      <c r="AC139" s="170">
        <f t="shared" si="122"/>
        <v>118.80694809277738</v>
      </c>
      <c r="AD139" s="170">
        <f t="shared" si="123"/>
        <v>7.9204632061851585</v>
      </c>
      <c r="AE139" s="176">
        <f t="shared" si="124"/>
        <v>0.16998069974228505</v>
      </c>
      <c r="AF139" s="176">
        <f t="shared" si="125"/>
        <v>0.83001930025771486</v>
      </c>
      <c r="AG139" s="173">
        <f t="shared" si="96"/>
        <v>0.24877589392501917</v>
      </c>
      <c r="AH139" s="173">
        <f t="shared" si="97"/>
        <v>0.90881449444044904</v>
      </c>
      <c r="AI139" s="170">
        <f t="shared" si="126"/>
        <v>129.45216447760589</v>
      </c>
      <c r="AJ139" s="170">
        <f t="shared" si="127"/>
        <v>8.6301442985070587</v>
      </c>
      <c r="AK139" s="176">
        <f t="shared" si="128"/>
        <v>0.14041065422887256</v>
      </c>
      <c r="AL139" s="176">
        <f t="shared" si="129"/>
        <v>0.85958934577112744</v>
      </c>
      <c r="AM139" s="173">
        <f t="shared" si="98"/>
        <v>0.21920584841160665</v>
      </c>
      <c r="AN139" s="173">
        <f t="shared" si="99"/>
        <v>0.93838453995386162</v>
      </c>
      <c r="AO139" s="170">
        <f t="shared" si="130"/>
        <v>141.81563383848456</v>
      </c>
      <c r="AP139" s="170">
        <f t="shared" si="131"/>
        <v>9.4543755892323045</v>
      </c>
      <c r="AQ139" s="176">
        <f t="shared" si="132"/>
        <v>0.10606768378198732</v>
      </c>
      <c r="AR139" s="176">
        <f t="shared" si="133"/>
        <v>0.89393231621801272</v>
      </c>
      <c r="AS139" s="173">
        <f t="shared" si="100"/>
        <v>0.18486287796472142</v>
      </c>
      <c r="AT139" s="173">
        <f t="shared" si="101"/>
        <v>0.9727275104007469</v>
      </c>
      <c r="AU139" s="177">
        <f t="shared" si="94"/>
        <v>3</v>
      </c>
      <c r="AV139" s="178" t="str">
        <f t="shared" si="134"/>
        <v>Mardi</v>
      </c>
      <c r="AW139" s="177" t="str">
        <f>IF($BD$9="OUI","U",IF(Paramètres!$E$10=Paramètres!$G$10,"-",IF(F139&lt;$BD$7,$BF$8,IF(AND(F139&gt;=$BD$7,F139&lt;$BD$8),$BF$7,IF(AND(F139&gt;=$BD$8,F139&lt;$BE$7),$BF$8,$BF$7)))))</f>
        <v>E</v>
      </c>
      <c r="AX139" s="179">
        <f>IF($BD$9="OUI",0,IF(AW139="H",Paramètres!$E$10,IF(AW139="E",Paramètres!$G$10,Paramètres!$E$10)))</f>
        <v>2</v>
      </c>
      <c r="AY139" s="168" t="str">
        <f t="shared" si="102"/>
        <v>+</v>
      </c>
      <c r="AZ139" s="298">
        <f t="shared" si="135"/>
        <v>1.7091835534834843E-3</v>
      </c>
      <c r="BB139" s="240" t="str">
        <f>IF($BD$9="OUI","U",IF(Paramètres!$D$10=Paramètres!$G$10,"",IF(F139&lt;$BD$7,$BF$8,IF(AND(F139&gt;=$BD$7,F139&lt;$BD$8),$BF$7,IF(AND(F139&gt;=$BD$8,F139&lt;$BE$7),$BF$8,$BF$7)))))</f>
        <v>E</v>
      </c>
    </row>
    <row r="140" spans="6:54" ht="14">
      <c r="F140" s="297">
        <f t="shared" si="136"/>
        <v>44328</v>
      </c>
      <c r="G140" s="169">
        <f t="shared" si="103"/>
        <v>132</v>
      </c>
      <c r="H140" s="170">
        <f t="shared" si="104"/>
        <v>127.0992</v>
      </c>
      <c r="I140" s="170">
        <f t="shared" si="105"/>
        <v>1.5073475522502886</v>
      </c>
      <c r="J140" s="170">
        <f t="shared" si="106"/>
        <v>51.606547552250277</v>
      </c>
      <c r="K140" s="170">
        <f t="shared" si="107"/>
        <v>-2.4243041728051393</v>
      </c>
      <c r="L140" s="171">
        <f t="shared" si="108"/>
        <v>-3.6678264822194029</v>
      </c>
      <c r="M140" s="172" t="str">
        <f t="shared" si="109"/>
        <v>-</v>
      </c>
      <c r="N140" s="173">
        <f t="shared" si="110"/>
        <v>0.15282610342580846</v>
      </c>
      <c r="O140" s="174">
        <f t="shared" si="111"/>
        <v>18.166624321474565</v>
      </c>
      <c r="P140" s="175">
        <f t="shared" si="93"/>
        <v>0.57878005877006367</v>
      </c>
      <c r="Q140" s="174">
        <f t="shared" si="112"/>
        <v>62.984485432585679</v>
      </c>
      <c r="R140" s="170">
        <f t="shared" si="113"/>
        <v>110.60610299249537</v>
      </c>
      <c r="S140" s="170">
        <f t="shared" si="114"/>
        <v>7.3737401994996912</v>
      </c>
      <c r="T140" s="291">
        <f t="shared" si="92"/>
        <v>0.61447834995830763</v>
      </c>
      <c r="U140" s="170">
        <f t="shared" si="115"/>
        <v>4.6262598005003088</v>
      </c>
      <c r="V140" s="170">
        <f t="shared" si="116"/>
        <v>19.373740199499693</v>
      </c>
      <c r="W140" s="176">
        <f t="shared" si="117"/>
        <v>0.19276082502084621</v>
      </c>
      <c r="X140" s="176">
        <f t="shared" si="118"/>
        <v>0.80723917497915387</v>
      </c>
      <c r="Y140" s="173">
        <f t="shared" si="119"/>
        <v>0.27152777777777776</v>
      </c>
      <c r="Z140" s="173">
        <f t="shared" si="95"/>
        <v>0.88611111111111107</v>
      </c>
      <c r="AA140" s="174">
        <f t="shared" si="120"/>
        <v>117.19154875560102</v>
      </c>
      <c r="AB140" s="174">
        <f t="shared" si="121"/>
        <v>41.706352732195221</v>
      </c>
      <c r="AC140" s="170">
        <f t="shared" si="122"/>
        <v>119.14441143826906</v>
      </c>
      <c r="AD140" s="170">
        <f t="shared" si="123"/>
        <v>7.9429607625512704</v>
      </c>
      <c r="AE140" s="176">
        <f t="shared" si="124"/>
        <v>0.16904330156036373</v>
      </c>
      <c r="AF140" s="176">
        <f t="shared" si="125"/>
        <v>0.83095669843963627</v>
      </c>
      <c r="AG140" s="173">
        <f t="shared" si="96"/>
        <v>0.2478233603304274</v>
      </c>
      <c r="AH140" s="173">
        <f t="shared" si="97"/>
        <v>0.90973675720969993</v>
      </c>
      <c r="AI140" s="170">
        <f t="shared" si="126"/>
        <v>129.85208871527155</v>
      </c>
      <c r="AJ140" s="170">
        <f t="shared" si="127"/>
        <v>8.6568059143514358</v>
      </c>
      <c r="AK140" s="176">
        <f t="shared" si="128"/>
        <v>0.13929975356869018</v>
      </c>
      <c r="AL140" s="176">
        <f t="shared" si="129"/>
        <v>0.86070024643130993</v>
      </c>
      <c r="AM140" s="173">
        <f t="shared" si="98"/>
        <v>0.21807981233875387</v>
      </c>
      <c r="AN140" s="173">
        <f t="shared" si="99"/>
        <v>0.9394803052013736</v>
      </c>
      <c r="AO140" s="170">
        <f t="shared" si="130"/>
        <v>142.336876440135</v>
      </c>
      <c r="AP140" s="170">
        <f t="shared" si="131"/>
        <v>9.4891250960089994</v>
      </c>
      <c r="AQ140" s="176">
        <f t="shared" si="132"/>
        <v>0.10461978766629169</v>
      </c>
      <c r="AR140" s="176">
        <f t="shared" si="133"/>
        <v>0.89538021233370824</v>
      </c>
      <c r="AS140" s="173">
        <f t="shared" si="100"/>
        <v>0.1833998464363554</v>
      </c>
      <c r="AT140" s="173">
        <f t="shared" si="101"/>
        <v>0.9741602711037719</v>
      </c>
      <c r="AU140" s="177">
        <f t="shared" si="94"/>
        <v>4</v>
      </c>
      <c r="AV140" s="178" t="str">
        <f t="shared" si="134"/>
        <v>Mercredi</v>
      </c>
      <c r="AW140" s="177" t="str">
        <f>IF($BD$9="OUI","U",IF(Paramètres!$E$10=Paramètres!$G$10,"-",IF(F140&lt;$BD$7,$BF$8,IF(AND(F140&gt;=$BD$7,F140&lt;$BD$8),$BF$7,IF(AND(F140&gt;=$BD$8,F140&lt;$BE$7),$BF$8,$BF$7)))))</f>
        <v>E</v>
      </c>
      <c r="AX140" s="179">
        <f>IF($BD$9="OUI",0,IF(AW140="H",Paramètres!$E$10,IF(AW140="E",Paramètres!$G$10,Paramètres!$E$10)))</f>
        <v>2</v>
      </c>
      <c r="AY140" s="168" t="str">
        <f t="shared" si="102"/>
        <v>+</v>
      </c>
      <c r="AZ140" s="298">
        <f t="shared" si="135"/>
        <v>1.6843874632049838E-3</v>
      </c>
      <c r="BB140" s="240" t="str">
        <f>IF($BD$9="OUI","U",IF(Paramètres!$D$10=Paramètres!$G$10,"",IF(F140&lt;$BD$7,$BF$8,IF(AND(F140&gt;=$BD$7,F140&lt;$BD$8),$BF$7,IF(AND(F140&gt;=$BD$8,F140&lt;$BE$7),$BF$8,$BF$7)))))</f>
        <v>E</v>
      </c>
    </row>
    <row r="141" spans="6:54" ht="14">
      <c r="F141" s="297">
        <f t="shared" si="136"/>
        <v>44329</v>
      </c>
      <c r="G141" s="169">
        <f t="shared" si="103"/>
        <v>133</v>
      </c>
      <c r="H141" s="170">
        <f t="shared" si="104"/>
        <v>128.08479999999997</v>
      </c>
      <c r="I141" s="170">
        <f t="shared" si="105"/>
        <v>1.4870867366987757</v>
      </c>
      <c r="J141" s="170">
        <f t="shared" si="106"/>
        <v>52.57188673669873</v>
      </c>
      <c r="K141" s="170">
        <f t="shared" si="107"/>
        <v>-2.4070940394975229</v>
      </c>
      <c r="L141" s="171">
        <f t="shared" si="108"/>
        <v>-3.6800292111949888</v>
      </c>
      <c r="M141" s="172" t="str">
        <f t="shared" si="109"/>
        <v>-</v>
      </c>
      <c r="N141" s="173">
        <f t="shared" si="110"/>
        <v>0.15333455046645786</v>
      </c>
      <c r="O141" s="174">
        <f t="shared" si="111"/>
        <v>18.415127066817256</v>
      </c>
      <c r="P141" s="175">
        <f t="shared" si="93"/>
        <v>0.57877158465271961</v>
      </c>
      <c r="Q141" s="174">
        <f t="shared" si="112"/>
        <v>63.23298817792837</v>
      </c>
      <c r="R141" s="170">
        <f t="shared" si="113"/>
        <v>110.90467716026743</v>
      </c>
      <c r="S141" s="170">
        <f t="shared" si="114"/>
        <v>7.3936451440178281</v>
      </c>
      <c r="T141" s="291">
        <f t="shared" ref="T141:T204" si="137">IF(ISERROR(2*$S141),"-",(2*$S141)/24)</f>
        <v>0.61613709533481897</v>
      </c>
      <c r="U141" s="170">
        <f t="shared" si="115"/>
        <v>4.6063548559821719</v>
      </c>
      <c r="V141" s="170">
        <f t="shared" si="116"/>
        <v>19.393645144017828</v>
      </c>
      <c r="W141" s="176">
        <f t="shared" si="117"/>
        <v>0.19193145233259049</v>
      </c>
      <c r="X141" s="176">
        <f t="shared" si="118"/>
        <v>0.80806854766740954</v>
      </c>
      <c r="Y141" s="173">
        <f t="shared" si="119"/>
        <v>0.27083333333333331</v>
      </c>
      <c r="Z141" s="173">
        <f t="shared" si="95"/>
        <v>0.88680555555555562</v>
      </c>
      <c r="AA141" s="174">
        <f t="shared" si="120"/>
        <v>117.56852527362072</v>
      </c>
      <c r="AB141" s="174">
        <f t="shared" si="121"/>
        <v>41.614031039876295</v>
      </c>
      <c r="AC141" s="170">
        <f t="shared" si="122"/>
        <v>119.47733346702921</v>
      </c>
      <c r="AD141" s="170">
        <f t="shared" si="123"/>
        <v>7.9651555644686143</v>
      </c>
      <c r="AE141" s="176">
        <f t="shared" si="124"/>
        <v>0.16811851814714107</v>
      </c>
      <c r="AF141" s="176">
        <f t="shared" si="125"/>
        <v>0.83188148185285893</v>
      </c>
      <c r="AG141" s="173">
        <f t="shared" si="96"/>
        <v>0.24689010279986059</v>
      </c>
      <c r="AH141" s="173">
        <f t="shared" si="97"/>
        <v>0.91065306650557842</v>
      </c>
      <c r="AI141" s="170">
        <f t="shared" si="126"/>
        <v>130.24784148628862</v>
      </c>
      <c r="AJ141" s="170">
        <f t="shared" si="127"/>
        <v>8.6831894324192422</v>
      </c>
      <c r="AK141" s="176">
        <f t="shared" si="128"/>
        <v>0.1382004403158649</v>
      </c>
      <c r="AL141" s="176">
        <f t="shared" si="129"/>
        <v>0.86179955968413502</v>
      </c>
      <c r="AM141" s="173">
        <f t="shared" si="98"/>
        <v>0.21697202496858445</v>
      </c>
      <c r="AN141" s="173">
        <f t="shared" si="99"/>
        <v>0.94057114433685463</v>
      </c>
      <c r="AO141" s="170">
        <f t="shared" si="130"/>
        <v>142.85601727501975</v>
      </c>
      <c r="AP141" s="170">
        <f t="shared" si="131"/>
        <v>9.5237344850013166</v>
      </c>
      <c r="AQ141" s="176">
        <f t="shared" si="132"/>
        <v>0.10317772979161181</v>
      </c>
      <c r="AR141" s="176">
        <f t="shared" si="133"/>
        <v>0.89682227020838823</v>
      </c>
      <c r="AS141" s="173">
        <f t="shared" si="100"/>
        <v>0.18194931444433135</v>
      </c>
      <c r="AT141" s="173">
        <f t="shared" si="101"/>
        <v>0.97559385486110772</v>
      </c>
      <c r="AU141" s="177">
        <f t="shared" si="94"/>
        <v>5</v>
      </c>
      <c r="AV141" s="178" t="str">
        <f t="shared" si="134"/>
        <v>Jeudi</v>
      </c>
      <c r="AW141" s="177" t="str">
        <f>IF($BD$9="OUI","U",IF(Paramètres!$E$10=Paramètres!$G$10,"-",IF(F141&lt;$BD$7,$BF$8,IF(AND(F141&gt;=$BD$7,F141&lt;$BD$8),$BF$7,IF(AND(F141&gt;=$BD$8,F141&lt;$BE$7),$BF$8,$BF$7)))))</f>
        <v>E</v>
      </c>
      <c r="AX141" s="179">
        <f>IF($BD$9="OUI",0,IF(AW141="H",Paramètres!$E$10,IF(AW141="E",Paramètres!$G$10,Paramètres!$E$10)))</f>
        <v>2</v>
      </c>
      <c r="AY141" s="168" t="str">
        <f t="shared" si="102"/>
        <v>+</v>
      </c>
      <c r="AZ141" s="298">
        <f t="shared" si="135"/>
        <v>1.6587453765113391E-3</v>
      </c>
      <c r="BB141" s="240" t="str">
        <f>IF($BD$9="OUI","U",IF(Paramètres!$D$10=Paramètres!$G$10,"",IF(F141&lt;$BD$7,$BF$8,IF(AND(F141&gt;=$BD$7,F141&lt;$BD$8),$BF$7,IF(AND(F141&gt;=$BD$8,F141&lt;$BE$7),$BF$8,$BF$7)))))</f>
        <v>E</v>
      </c>
    </row>
    <row r="142" spans="6:54" ht="14">
      <c r="F142" s="297">
        <f t="shared" si="136"/>
        <v>44330</v>
      </c>
      <c r="G142" s="169">
        <f t="shared" si="103"/>
        <v>134</v>
      </c>
      <c r="H142" s="170">
        <f t="shared" si="104"/>
        <v>129.07040000000001</v>
      </c>
      <c r="I142" s="170">
        <f t="shared" si="105"/>
        <v>1.4664031293116639</v>
      </c>
      <c r="J142" s="170">
        <f t="shared" si="106"/>
        <v>53.536803129311693</v>
      </c>
      <c r="K142" s="170">
        <f t="shared" si="107"/>
        <v>-2.3870693691538092</v>
      </c>
      <c r="L142" s="171">
        <f t="shared" si="108"/>
        <v>-3.682664959368581</v>
      </c>
      <c r="M142" s="172" t="str">
        <f t="shared" si="109"/>
        <v>-</v>
      </c>
      <c r="N142" s="173">
        <f t="shared" si="110"/>
        <v>0.15344437330702421</v>
      </c>
      <c r="O142" s="174">
        <f t="shared" si="111"/>
        <v>18.658460805242829</v>
      </c>
      <c r="P142" s="175">
        <f t="shared" si="93"/>
        <v>0.57876975427204347</v>
      </c>
      <c r="Q142" s="174">
        <f t="shared" si="112"/>
        <v>63.476321916353939</v>
      </c>
      <c r="R142" s="170">
        <f t="shared" si="113"/>
        <v>111.19848134028364</v>
      </c>
      <c r="S142" s="170">
        <f t="shared" si="114"/>
        <v>7.4132320893522428</v>
      </c>
      <c r="T142" s="291">
        <f t="shared" si="137"/>
        <v>0.61776934077935353</v>
      </c>
      <c r="U142" s="170">
        <f t="shared" si="115"/>
        <v>4.5867679106477572</v>
      </c>
      <c r="V142" s="170">
        <f t="shared" si="116"/>
        <v>19.413232089352242</v>
      </c>
      <c r="W142" s="176">
        <f t="shared" si="117"/>
        <v>0.19111532961032321</v>
      </c>
      <c r="X142" s="176">
        <f t="shared" si="118"/>
        <v>0.80888467038967671</v>
      </c>
      <c r="Y142" s="173">
        <f t="shared" si="119"/>
        <v>0.27013888888888887</v>
      </c>
      <c r="Z142" s="173">
        <f t="shared" si="95"/>
        <v>0.88750000000000007</v>
      </c>
      <c r="AA142" s="174">
        <f t="shared" si="120"/>
        <v>117.93838964138057</v>
      </c>
      <c r="AB142" s="174">
        <f t="shared" si="121"/>
        <v>41.52202815057349</v>
      </c>
      <c r="AC142" s="170">
        <f t="shared" si="122"/>
        <v>119.80552024821405</v>
      </c>
      <c r="AD142" s="170">
        <f t="shared" si="123"/>
        <v>7.9870346832142705</v>
      </c>
      <c r="AE142" s="176">
        <f t="shared" si="124"/>
        <v>0.16720688819940541</v>
      </c>
      <c r="AF142" s="176">
        <f t="shared" si="125"/>
        <v>0.83279311180059457</v>
      </c>
      <c r="AG142" s="173">
        <f t="shared" si="96"/>
        <v>0.24597664247144882</v>
      </c>
      <c r="AH142" s="173">
        <f t="shared" si="97"/>
        <v>0.91156286607263803</v>
      </c>
      <c r="AI142" s="170">
        <f t="shared" si="126"/>
        <v>130.63916490306116</v>
      </c>
      <c r="AJ142" s="170">
        <f t="shared" si="127"/>
        <v>8.7092776602040765</v>
      </c>
      <c r="AK142" s="176">
        <f t="shared" si="128"/>
        <v>0.13711343082483016</v>
      </c>
      <c r="AL142" s="176">
        <f t="shared" si="129"/>
        <v>0.86288656917516982</v>
      </c>
      <c r="AM142" s="173">
        <f t="shared" si="98"/>
        <v>0.21588318509687357</v>
      </c>
      <c r="AN142" s="173">
        <f t="shared" si="99"/>
        <v>0.94165632344721339</v>
      </c>
      <c r="AO142" s="170">
        <f t="shared" si="130"/>
        <v>143.37273967309682</v>
      </c>
      <c r="AP142" s="170">
        <f t="shared" si="131"/>
        <v>9.5581826448731206</v>
      </c>
      <c r="AQ142" s="176">
        <f t="shared" si="132"/>
        <v>0.10174238979695331</v>
      </c>
      <c r="AR142" s="176">
        <f t="shared" si="133"/>
        <v>0.89825761020304673</v>
      </c>
      <c r="AS142" s="173">
        <f t="shared" si="100"/>
        <v>0.18051214406899674</v>
      </c>
      <c r="AT142" s="173">
        <f t="shared" si="101"/>
        <v>0.9770273644750902</v>
      </c>
      <c r="AU142" s="177">
        <f t="shared" si="94"/>
        <v>6</v>
      </c>
      <c r="AV142" s="178" t="str">
        <f t="shared" si="134"/>
        <v>Vendredi</v>
      </c>
      <c r="AW142" s="177" t="str">
        <f>IF($BD$9="OUI","U",IF(Paramètres!$E$10=Paramètres!$G$10,"-",IF(F142&lt;$BD$7,$BF$8,IF(AND(F142&gt;=$BD$7,F142&lt;$BD$8),$BF$7,IF(AND(F142&gt;=$BD$8,F142&lt;$BE$7),$BF$8,$BF$7)))))</f>
        <v>E</v>
      </c>
      <c r="AX142" s="179">
        <f>IF($BD$9="OUI",0,IF(AW142="H",Paramètres!$E$10,IF(AW142="E",Paramètres!$G$10,Paramètres!$E$10)))</f>
        <v>2</v>
      </c>
      <c r="AY142" s="168" t="str">
        <f t="shared" si="102"/>
        <v>+</v>
      </c>
      <c r="AZ142" s="298">
        <f t="shared" si="135"/>
        <v>1.6322454445345524E-3</v>
      </c>
      <c r="BB142" s="240" t="str">
        <f>IF($BD$9="OUI","U",IF(Paramètres!$D$10=Paramètres!$G$10,"",IF(F142&lt;$BD$7,$BF$8,IF(AND(F142&gt;=$BD$7,F142&lt;$BD$8),$BF$7,IF(AND(F142&gt;=$BD$8,F142&lt;$BE$7),$BF$8,$BF$7)))))</f>
        <v>E</v>
      </c>
    </row>
    <row r="143" spans="6:54" ht="14">
      <c r="F143" s="297">
        <f t="shared" si="136"/>
        <v>44331</v>
      </c>
      <c r="G143" s="169">
        <f t="shared" si="103"/>
        <v>135</v>
      </c>
      <c r="H143" s="170">
        <f t="shared" si="104"/>
        <v>130.05600000000004</v>
      </c>
      <c r="I143" s="170">
        <f t="shared" si="105"/>
        <v>1.4453029861439206</v>
      </c>
      <c r="J143" s="170">
        <f t="shared" si="106"/>
        <v>54.501302986143969</v>
      </c>
      <c r="K143" s="170">
        <f t="shared" si="107"/>
        <v>-2.3642461463004407</v>
      </c>
      <c r="L143" s="171">
        <f t="shared" si="108"/>
        <v>-3.6757726406260804</v>
      </c>
      <c r="M143" s="172" t="str">
        <f t="shared" si="109"/>
        <v>-</v>
      </c>
      <c r="N143" s="173">
        <f t="shared" si="110"/>
        <v>0.15315719335942002</v>
      </c>
      <c r="O143" s="174">
        <f t="shared" si="111"/>
        <v>18.896547353767787</v>
      </c>
      <c r="P143" s="175">
        <f t="shared" si="93"/>
        <v>0.57877454060450351</v>
      </c>
      <c r="Q143" s="174">
        <f t="shared" si="112"/>
        <v>63.7144084648789</v>
      </c>
      <c r="R143" s="170">
        <f t="shared" si="113"/>
        <v>111.48735916435265</v>
      </c>
      <c r="S143" s="170">
        <f t="shared" si="114"/>
        <v>7.4324906109568438</v>
      </c>
      <c r="T143" s="291">
        <f t="shared" si="137"/>
        <v>0.61937421757973699</v>
      </c>
      <c r="U143" s="170">
        <f t="shared" si="115"/>
        <v>4.5675093890431562</v>
      </c>
      <c r="V143" s="170">
        <f t="shared" si="116"/>
        <v>19.432490610956844</v>
      </c>
      <c r="W143" s="176">
        <f t="shared" si="117"/>
        <v>0.19031289121013151</v>
      </c>
      <c r="X143" s="176">
        <f t="shared" si="118"/>
        <v>0.80968710878986849</v>
      </c>
      <c r="Y143" s="173">
        <f t="shared" si="119"/>
        <v>0.26874999999999999</v>
      </c>
      <c r="Z143" s="173">
        <f t="shared" si="95"/>
        <v>0.8881944444444444</v>
      </c>
      <c r="AA143" s="174">
        <f t="shared" si="120"/>
        <v>118.30099235159985</v>
      </c>
      <c r="AB143" s="174">
        <f t="shared" si="121"/>
        <v>41.430457648880491</v>
      </c>
      <c r="AC143" s="170">
        <f t="shared" si="122"/>
        <v>120.1287744699442</v>
      </c>
      <c r="AD143" s="170">
        <f t="shared" si="123"/>
        <v>8.0085849646629477</v>
      </c>
      <c r="AE143" s="176">
        <f t="shared" si="124"/>
        <v>0.1663089598057105</v>
      </c>
      <c r="AF143" s="176">
        <f t="shared" si="125"/>
        <v>0.83369104019428952</v>
      </c>
      <c r="AG143" s="173">
        <f t="shared" si="96"/>
        <v>0.24508350041021401</v>
      </c>
      <c r="AH143" s="173">
        <f t="shared" si="97"/>
        <v>0.91246558079879303</v>
      </c>
      <c r="AI143" s="170">
        <f t="shared" si="126"/>
        <v>131.02579381902439</v>
      </c>
      <c r="AJ143" s="170">
        <f t="shared" si="127"/>
        <v>8.7350529212682932</v>
      </c>
      <c r="AK143" s="176">
        <f t="shared" si="128"/>
        <v>0.13603946161382111</v>
      </c>
      <c r="AL143" s="176">
        <f t="shared" si="129"/>
        <v>0.86396053838617881</v>
      </c>
      <c r="AM143" s="173">
        <f t="shared" si="98"/>
        <v>0.21481400221832461</v>
      </c>
      <c r="AN143" s="173">
        <f t="shared" si="99"/>
        <v>0.94273507899068232</v>
      </c>
      <c r="AO143" s="170">
        <f t="shared" si="130"/>
        <v>143.88670914408306</v>
      </c>
      <c r="AP143" s="170">
        <f t="shared" si="131"/>
        <v>9.5924472762722033</v>
      </c>
      <c r="AQ143" s="176">
        <f t="shared" si="132"/>
        <v>0.10031469682199153</v>
      </c>
      <c r="AR143" s="176">
        <f t="shared" si="133"/>
        <v>0.89968530317800843</v>
      </c>
      <c r="AS143" s="173">
        <f t="shared" si="100"/>
        <v>0.17908923742649505</v>
      </c>
      <c r="AT143" s="173">
        <f t="shared" si="101"/>
        <v>0.97845984378251194</v>
      </c>
      <c r="AU143" s="177">
        <f t="shared" si="94"/>
        <v>7</v>
      </c>
      <c r="AV143" s="178" t="str">
        <f t="shared" si="134"/>
        <v>Samedi</v>
      </c>
      <c r="AW143" s="177" t="str">
        <f>IF($BD$9="OUI","U",IF(Paramètres!$E$10=Paramètres!$G$10,"-",IF(F143&lt;$BD$7,$BF$8,IF(AND(F143&gt;=$BD$7,F143&lt;$BD$8),$BF$7,IF(AND(F143&gt;=$BD$8,F143&lt;$BE$7),$BF$8,$BF$7)))))</f>
        <v>E</v>
      </c>
      <c r="AX143" s="179">
        <f>IF($BD$9="OUI",0,IF(AW143="H",Paramètres!$E$10,IF(AW143="E",Paramètres!$G$10,Paramètres!$E$10)))</f>
        <v>2</v>
      </c>
      <c r="AY143" s="168" t="str">
        <f t="shared" si="102"/>
        <v>+</v>
      </c>
      <c r="AZ143" s="298">
        <f t="shared" si="135"/>
        <v>1.604876800383459E-3</v>
      </c>
      <c r="BB143" s="240" t="str">
        <f>IF($BD$9="OUI","U",IF(Paramètres!$D$10=Paramètres!$G$10,"",IF(F143&lt;$BD$7,$BF$8,IF(AND(F143&gt;=$BD$7,F143&lt;$BD$8),$BF$7,IF(AND(F143&gt;=$BD$8,F143&lt;$BE$7),$BF$8,$BF$7)))))</f>
        <v>E</v>
      </c>
    </row>
    <row r="144" spans="6:54" ht="14">
      <c r="F144" s="297">
        <f t="shared" si="136"/>
        <v>44332</v>
      </c>
      <c r="G144" s="169">
        <f t="shared" si="103"/>
        <v>136</v>
      </c>
      <c r="H144" s="170">
        <f t="shared" si="104"/>
        <v>131.04160000000002</v>
      </c>
      <c r="I144" s="170">
        <f t="shared" si="105"/>
        <v>1.4237926659419742</v>
      </c>
      <c r="J144" s="170">
        <f t="shared" si="106"/>
        <v>55.465392665941977</v>
      </c>
      <c r="K144" s="170">
        <f t="shared" si="107"/>
        <v>-2.3386438836822054</v>
      </c>
      <c r="L144" s="171">
        <f t="shared" si="108"/>
        <v>-3.659404870960925</v>
      </c>
      <c r="M144" s="172" t="str">
        <f t="shared" si="109"/>
        <v>-</v>
      </c>
      <c r="N144" s="173">
        <f t="shared" si="110"/>
        <v>0.15247520295670522</v>
      </c>
      <c r="O144" s="174">
        <f t="shared" si="111"/>
        <v>19.129309624853626</v>
      </c>
      <c r="P144" s="175">
        <f t="shared" si="93"/>
        <v>0.57878590711121547</v>
      </c>
      <c r="Q144" s="174">
        <f t="shared" si="112"/>
        <v>63.94717073596474</v>
      </c>
      <c r="R144" s="170">
        <f t="shared" si="113"/>
        <v>111.77115250087138</v>
      </c>
      <c r="S144" s="170">
        <f t="shared" si="114"/>
        <v>7.4514101667247585</v>
      </c>
      <c r="T144" s="291">
        <f t="shared" si="137"/>
        <v>0.62095084722706317</v>
      </c>
      <c r="U144" s="170">
        <f t="shared" si="115"/>
        <v>4.5485898332752415</v>
      </c>
      <c r="V144" s="170">
        <f t="shared" si="116"/>
        <v>19.451410166724759</v>
      </c>
      <c r="W144" s="176">
        <f t="shared" si="117"/>
        <v>0.18952457638646839</v>
      </c>
      <c r="X144" s="176">
        <f t="shared" si="118"/>
        <v>0.81047542361353164</v>
      </c>
      <c r="Y144" s="173">
        <f t="shared" si="119"/>
        <v>0.26805555555555555</v>
      </c>
      <c r="Z144" s="173">
        <f t="shared" si="95"/>
        <v>0.88958333333333339</v>
      </c>
      <c r="AA144" s="174">
        <f t="shared" si="120"/>
        <v>118.65618395512098</v>
      </c>
      <c r="AB144" s="174">
        <f t="shared" si="121"/>
        <v>41.33943436648466</v>
      </c>
      <c r="AC144" s="170">
        <f t="shared" si="122"/>
        <v>120.44689565603373</v>
      </c>
      <c r="AD144" s="170">
        <f t="shared" si="123"/>
        <v>8.029793043735582</v>
      </c>
      <c r="AE144" s="176">
        <f t="shared" si="124"/>
        <v>0.16542528984435076</v>
      </c>
      <c r="AF144" s="176">
        <f t="shared" si="125"/>
        <v>0.83457471015564921</v>
      </c>
      <c r="AG144" s="173">
        <f t="shared" si="96"/>
        <v>0.24421119695556615</v>
      </c>
      <c r="AH144" s="173">
        <f t="shared" si="97"/>
        <v>0.91336061726686468</v>
      </c>
      <c r="AI144" s="170">
        <f t="shared" si="126"/>
        <v>131.4074559801027</v>
      </c>
      <c r="AJ144" s="170">
        <f t="shared" si="127"/>
        <v>8.7604970653401804</v>
      </c>
      <c r="AK144" s="176">
        <f t="shared" si="128"/>
        <v>0.13497928894415914</v>
      </c>
      <c r="AL144" s="176">
        <f t="shared" si="129"/>
        <v>0.86502071105584089</v>
      </c>
      <c r="AM144" s="173">
        <f t="shared" si="98"/>
        <v>0.21376519605537456</v>
      </c>
      <c r="AN144" s="173">
        <f t="shared" si="99"/>
        <v>0.94380661816705647</v>
      </c>
      <c r="AO144" s="170">
        <f t="shared" si="130"/>
        <v>144.39757260819707</v>
      </c>
      <c r="AP144" s="170">
        <f t="shared" si="131"/>
        <v>9.6265048405464704</v>
      </c>
      <c r="AQ144" s="176">
        <f t="shared" si="132"/>
        <v>9.8895631643897072E-2</v>
      </c>
      <c r="AR144" s="176">
        <f t="shared" si="133"/>
        <v>0.90110436835610297</v>
      </c>
      <c r="AS144" s="173">
        <f t="shared" si="100"/>
        <v>0.17768153875511247</v>
      </c>
      <c r="AT144" s="173">
        <f t="shared" si="101"/>
        <v>0.97989027546731844</v>
      </c>
      <c r="AU144" s="177">
        <f t="shared" si="94"/>
        <v>1</v>
      </c>
      <c r="AV144" s="178" t="str">
        <f t="shared" si="134"/>
        <v>Dimanche</v>
      </c>
      <c r="AW144" s="177" t="str">
        <f>IF($BD$9="OUI","U",IF(Paramètres!$E$10=Paramètres!$G$10,"-",IF(F144&lt;$BD$7,$BF$8,IF(AND(F144&gt;=$BD$7,F144&lt;$BD$8),$BF$7,IF(AND(F144&gt;=$BD$8,F144&lt;$BE$7),$BF$8,$BF$7)))))</f>
        <v>E</v>
      </c>
      <c r="AX144" s="179">
        <f>IF($BD$9="OUI",0,IF(AW144="H",Paramètres!$E$10,IF(AW144="E",Paramètres!$G$10,Paramètres!$E$10)))</f>
        <v>2</v>
      </c>
      <c r="AY144" s="168" t="str">
        <f t="shared" si="102"/>
        <v>+</v>
      </c>
      <c r="AZ144" s="298">
        <f t="shared" si="135"/>
        <v>1.5766296473261887E-3</v>
      </c>
      <c r="BB144" s="240" t="str">
        <f>IF($BD$9="OUI","U",IF(Paramètres!$D$10=Paramètres!$G$10,"",IF(F144&lt;$BD$7,$BF$8,IF(AND(F144&gt;=$BD$7,F144&lt;$BD$8),$BF$7,IF(AND(F144&gt;=$BD$8,F144&lt;$BE$7),$BF$8,$BF$7)))))</f>
        <v>E</v>
      </c>
    </row>
    <row r="145" spans="6:54" ht="14">
      <c r="F145" s="297">
        <f t="shared" si="136"/>
        <v>44333</v>
      </c>
      <c r="G145" s="169">
        <f t="shared" si="103"/>
        <v>137</v>
      </c>
      <c r="H145" s="170">
        <f t="shared" si="104"/>
        <v>132.02719999999999</v>
      </c>
      <c r="I145" s="170">
        <f t="shared" si="105"/>
        <v>1.401878628125808</v>
      </c>
      <c r="J145" s="170">
        <f t="shared" si="106"/>
        <v>56.429078628125808</v>
      </c>
      <c r="K145" s="170">
        <f t="shared" si="107"/>
        <v>-2.3102856325858525</v>
      </c>
      <c r="L145" s="171">
        <f t="shared" si="108"/>
        <v>-3.6336280178401781</v>
      </c>
      <c r="M145" s="172" t="str">
        <f t="shared" si="109"/>
        <v>-</v>
      </c>
      <c r="N145" s="173">
        <f t="shared" si="110"/>
        <v>0.15140116741000742</v>
      </c>
      <c r="O145" s="174">
        <f t="shared" si="111"/>
        <v>19.356671681330116</v>
      </c>
      <c r="P145" s="175">
        <f t="shared" si="93"/>
        <v>0.57880380770366047</v>
      </c>
      <c r="Q145" s="174">
        <f t="shared" si="112"/>
        <v>64.174532792441227</v>
      </c>
      <c r="R145" s="170">
        <f t="shared" si="113"/>
        <v>112.04970166345908</v>
      </c>
      <c r="S145" s="170">
        <f t="shared" si="114"/>
        <v>7.4699801108972714</v>
      </c>
      <c r="T145" s="291">
        <f t="shared" si="137"/>
        <v>0.62249834257477266</v>
      </c>
      <c r="U145" s="170">
        <f t="shared" si="115"/>
        <v>4.5300198891027286</v>
      </c>
      <c r="V145" s="170">
        <f t="shared" si="116"/>
        <v>19.469980110897271</v>
      </c>
      <c r="W145" s="176">
        <f t="shared" si="117"/>
        <v>0.1887508287126137</v>
      </c>
      <c r="X145" s="176">
        <f t="shared" si="118"/>
        <v>0.81124917128738627</v>
      </c>
      <c r="Y145" s="173">
        <f t="shared" si="119"/>
        <v>0.2673611111111111</v>
      </c>
      <c r="Z145" s="173">
        <f t="shared" si="95"/>
        <v>0.89027777777777783</v>
      </c>
      <c r="AA145" s="174">
        <f t="shared" si="120"/>
        <v>119.0038152109541</v>
      </c>
      <c r="AB145" s="174">
        <f t="shared" si="121"/>
        <v>41.249074228825314</v>
      </c>
      <c r="AC145" s="170">
        <f t="shared" si="122"/>
        <v>120.75968040707767</v>
      </c>
      <c r="AD145" s="170">
        <f t="shared" si="123"/>
        <v>8.0506453604718438</v>
      </c>
      <c r="AE145" s="176">
        <f t="shared" si="124"/>
        <v>0.16455644331367317</v>
      </c>
      <c r="AF145" s="176">
        <f t="shared" si="125"/>
        <v>0.83544355668632686</v>
      </c>
      <c r="AG145" s="173">
        <f t="shared" si="96"/>
        <v>0.24336025101733352</v>
      </c>
      <c r="AH145" s="173">
        <f t="shared" si="97"/>
        <v>0.91424736438998722</v>
      </c>
      <c r="AI145" s="170">
        <f t="shared" si="126"/>
        <v>131.78387221727323</v>
      </c>
      <c r="AJ145" s="170">
        <f t="shared" si="127"/>
        <v>8.785591481151549</v>
      </c>
      <c r="AK145" s="176">
        <f t="shared" si="128"/>
        <v>0.13393368828535213</v>
      </c>
      <c r="AL145" s="176">
        <f t="shared" si="129"/>
        <v>0.86606631171464787</v>
      </c>
      <c r="AM145" s="173">
        <f t="shared" si="98"/>
        <v>0.21273749598901248</v>
      </c>
      <c r="AN145" s="173">
        <f t="shared" si="99"/>
        <v>0.94487011941830834</v>
      </c>
      <c r="AO145" s="170">
        <f t="shared" si="130"/>
        <v>144.90495762676571</v>
      </c>
      <c r="AP145" s="170">
        <f t="shared" si="131"/>
        <v>9.6603305084510467</v>
      </c>
      <c r="AQ145" s="176">
        <f t="shared" si="132"/>
        <v>9.7486228814539722E-2</v>
      </c>
      <c r="AR145" s="176">
        <f t="shared" si="133"/>
        <v>0.90251377118546028</v>
      </c>
      <c r="AS145" s="173">
        <f t="shared" si="100"/>
        <v>0.17629003651820008</v>
      </c>
      <c r="AT145" s="173">
        <f t="shared" si="101"/>
        <v>0.98131757888912075</v>
      </c>
      <c r="AU145" s="177">
        <f t="shared" si="94"/>
        <v>2</v>
      </c>
      <c r="AV145" s="178" t="str">
        <f t="shared" si="134"/>
        <v>Lundi</v>
      </c>
      <c r="AW145" s="177" t="str">
        <f>IF($BD$9="OUI","U",IF(Paramètres!$E$10=Paramètres!$G$10,"-",IF(F145&lt;$BD$7,$BF$8,IF(AND(F145&gt;=$BD$7,F145&lt;$BD$8),$BF$7,IF(AND(F145&gt;=$BD$8,F145&lt;$BE$7),$BF$8,$BF$7)))))</f>
        <v>E</v>
      </c>
      <c r="AX145" s="179">
        <f>IF($BD$9="OUI",0,IF(AW145="H",Paramètres!$E$10,IF(AW145="E",Paramètres!$G$10,Paramètres!$E$10)))</f>
        <v>2</v>
      </c>
      <c r="AY145" s="168" t="str">
        <f t="shared" si="102"/>
        <v>+</v>
      </c>
      <c r="AZ145" s="298">
        <f t="shared" si="135"/>
        <v>1.5474953477094822E-3</v>
      </c>
      <c r="BB145" s="240" t="str">
        <f>IF($BD$9="OUI","U",IF(Paramètres!$D$10=Paramètres!$G$10,"",IF(F145&lt;$BD$7,$BF$8,IF(AND(F145&gt;=$BD$7,F145&lt;$BD$8),$BF$7,IF(AND(F145&gt;=$BD$8,F145&lt;$BE$7),$BF$8,$BF$7)))))</f>
        <v>E</v>
      </c>
    </row>
    <row r="146" spans="6:54" ht="14">
      <c r="F146" s="297">
        <f t="shared" si="136"/>
        <v>44334</v>
      </c>
      <c r="G146" s="169">
        <f t="shared" si="103"/>
        <v>138</v>
      </c>
      <c r="H146" s="170">
        <f t="shared" si="104"/>
        <v>133.01279999999997</v>
      </c>
      <c r="I146" s="170">
        <f t="shared" si="105"/>
        <v>1.3795674307657668</v>
      </c>
      <c r="J146" s="170">
        <f t="shared" si="106"/>
        <v>57.392367430765717</v>
      </c>
      <c r="K146" s="170">
        <f t="shared" si="107"/>
        <v>-2.2791979871696433</v>
      </c>
      <c r="L146" s="171">
        <f t="shared" si="108"/>
        <v>-3.5985222256155058</v>
      </c>
      <c r="M146" s="172" t="str">
        <f t="shared" si="109"/>
        <v>-</v>
      </c>
      <c r="N146" s="173">
        <f t="shared" si="110"/>
        <v>0.14993842606731275</v>
      </c>
      <c r="O146" s="174">
        <f t="shared" si="111"/>
        <v>19.57855879250446</v>
      </c>
      <c r="P146" s="175">
        <f t="shared" si="93"/>
        <v>0.57882818672603864</v>
      </c>
      <c r="Q146" s="174">
        <f t="shared" si="112"/>
        <v>64.396419903615566</v>
      </c>
      <c r="R146" s="170">
        <f t="shared" si="113"/>
        <v>112.32284563564804</v>
      </c>
      <c r="S146" s="170">
        <f t="shared" si="114"/>
        <v>7.4881897090432021</v>
      </c>
      <c r="T146" s="291">
        <f t="shared" si="137"/>
        <v>0.62401580908693355</v>
      </c>
      <c r="U146" s="170">
        <f t="shared" si="115"/>
        <v>4.5118102909567979</v>
      </c>
      <c r="V146" s="170">
        <f t="shared" si="116"/>
        <v>19.488189709043201</v>
      </c>
      <c r="W146" s="176">
        <f t="shared" si="117"/>
        <v>0.18799209545653325</v>
      </c>
      <c r="X146" s="176">
        <f t="shared" si="118"/>
        <v>0.81200790454346672</v>
      </c>
      <c r="Y146" s="173">
        <f t="shared" si="119"/>
        <v>0.26666666666666666</v>
      </c>
      <c r="Z146" s="173">
        <f t="shared" si="95"/>
        <v>0.89097222222222217</v>
      </c>
      <c r="AA146" s="174">
        <f t="shared" si="120"/>
        <v>119.34373724594485</v>
      </c>
      <c r="AB146" s="174">
        <f t="shared" si="121"/>
        <v>41.159494090660068</v>
      </c>
      <c r="AC146" s="170">
        <f t="shared" si="122"/>
        <v>121.06692266648034</v>
      </c>
      <c r="AD146" s="170">
        <f t="shared" si="123"/>
        <v>8.0711281777653561</v>
      </c>
      <c r="AE146" s="176">
        <f t="shared" si="124"/>
        <v>0.16370299259311016</v>
      </c>
      <c r="AF146" s="176">
        <f t="shared" si="125"/>
        <v>0.83629700740688984</v>
      </c>
      <c r="AG146" s="173">
        <f t="shared" si="96"/>
        <v>0.24253117931914878</v>
      </c>
      <c r="AH146" s="173">
        <f t="shared" si="97"/>
        <v>0.91512519413292848</v>
      </c>
      <c r="AI146" s="170">
        <f t="shared" si="126"/>
        <v>132.15475668318683</v>
      </c>
      <c r="AJ146" s="170">
        <f t="shared" si="127"/>
        <v>8.8103171122124557</v>
      </c>
      <c r="AK146" s="176">
        <f t="shared" si="128"/>
        <v>0.13290345365781434</v>
      </c>
      <c r="AL146" s="176">
        <f t="shared" si="129"/>
        <v>0.86709654634218569</v>
      </c>
      <c r="AM146" s="173">
        <f t="shared" si="98"/>
        <v>0.21173164038385295</v>
      </c>
      <c r="AN146" s="173">
        <f t="shared" si="99"/>
        <v>0.94592473306822422</v>
      </c>
      <c r="AO146" s="170">
        <f t="shared" si="130"/>
        <v>145.40847164032911</v>
      </c>
      <c r="AP146" s="170">
        <f t="shared" si="131"/>
        <v>9.6938981093552741</v>
      </c>
      <c r="AQ146" s="176">
        <f t="shared" si="132"/>
        <v>9.608757877686358E-2</v>
      </c>
      <c r="AR146" s="176">
        <f t="shared" si="133"/>
        <v>0.90391242122313642</v>
      </c>
      <c r="AS146" s="173">
        <f t="shared" si="100"/>
        <v>0.17491576550290219</v>
      </c>
      <c r="AT146" s="173">
        <f t="shared" si="101"/>
        <v>0.98274060794917506</v>
      </c>
      <c r="AU146" s="177">
        <f t="shared" si="94"/>
        <v>3</v>
      </c>
      <c r="AV146" s="178" t="str">
        <f t="shared" si="134"/>
        <v>Mardi</v>
      </c>
      <c r="AW146" s="177" t="str">
        <f>IF($BD$9="OUI","U",IF(Paramètres!$E$10=Paramètres!$G$10,"-",IF(F146&lt;$BD$7,$BF$8,IF(AND(F146&gt;=$BD$7,F146&lt;$BD$8),$BF$7,IF(AND(F146&gt;=$BD$8,F146&lt;$BE$7),$BF$8,$BF$7)))))</f>
        <v>E</v>
      </c>
      <c r="AX146" s="179">
        <f>IF($BD$9="OUI",0,IF(AW146="H",Paramètres!$E$10,IF(AW146="E",Paramètres!$G$10,Paramètres!$E$10)))</f>
        <v>2</v>
      </c>
      <c r="AY146" s="168" t="str">
        <f t="shared" si="102"/>
        <v>+</v>
      </c>
      <c r="AZ146" s="298">
        <f t="shared" si="135"/>
        <v>1.5174665121608921E-3</v>
      </c>
      <c r="BB146" s="240" t="str">
        <f>IF($BD$9="OUI","U",IF(Paramètres!$D$10=Paramètres!$G$10,"",IF(F146&lt;$BD$7,$BF$8,IF(AND(F146&gt;=$BD$7,F146&lt;$BD$8),$BF$7,IF(AND(F146&gt;=$BD$8,F146&lt;$BE$7),$BF$8,$BF$7)))))</f>
        <v>E</v>
      </c>
    </row>
    <row r="147" spans="6:54" ht="14">
      <c r="F147" s="297">
        <f t="shared" si="136"/>
        <v>44335</v>
      </c>
      <c r="G147" s="169">
        <f t="shared" si="103"/>
        <v>139</v>
      </c>
      <c r="H147" s="170">
        <f t="shared" si="104"/>
        <v>133.9984</v>
      </c>
      <c r="I147" s="170">
        <f t="shared" si="105"/>
        <v>1.3568657285547918</v>
      </c>
      <c r="J147" s="170">
        <f t="shared" si="106"/>
        <v>58.355265728554798</v>
      </c>
      <c r="K147" s="170">
        <f t="shared" si="107"/>
        <v>-2.2454110826588929</v>
      </c>
      <c r="L147" s="171">
        <f t="shared" si="108"/>
        <v>-3.5541814164164043</v>
      </c>
      <c r="M147" s="172" t="str">
        <f t="shared" si="109"/>
        <v>-</v>
      </c>
      <c r="N147" s="173">
        <f t="shared" si="110"/>
        <v>0.14809089235068351</v>
      </c>
      <c r="O147" s="174">
        <f t="shared" si="111"/>
        <v>19.794897491347825</v>
      </c>
      <c r="P147" s="175">
        <f t="shared" si="93"/>
        <v>0.57885897895464911</v>
      </c>
      <c r="Q147" s="174">
        <f t="shared" si="112"/>
        <v>64.612758602458939</v>
      </c>
      <c r="R147" s="170">
        <f t="shared" si="113"/>
        <v>112.59042231159164</v>
      </c>
      <c r="S147" s="170">
        <f t="shared" si="114"/>
        <v>7.5060281541061089</v>
      </c>
      <c r="T147" s="291">
        <f t="shared" si="137"/>
        <v>0.62550234617550904</v>
      </c>
      <c r="U147" s="170">
        <f t="shared" si="115"/>
        <v>4.4939718458938911</v>
      </c>
      <c r="V147" s="170">
        <f t="shared" si="116"/>
        <v>19.506028154106108</v>
      </c>
      <c r="W147" s="176">
        <f t="shared" si="117"/>
        <v>0.18724882691224545</v>
      </c>
      <c r="X147" s="176">
        <f t="shared" si="118"/>
        <v>0.81275117308775446</v>
      </c>
      <c r="Y147" s="173">
        <f t="shared" si="119"/>
        <v>0.26597222222222222</v>
      </c>
      <c r="Z147" s="173">
        <f t="shared" si="95"/>
        <v>0.89166666666666661</v>
      </c>
      <c r="AA147" s="174">
        <f t="shared" si="120"/>
        <v>119.67580172400268</v>
      </c>
      <c r="AB147" s="174">
        <f t="shared" si="121"/>
        <v>41.070811560564536</v>
      </c>
      <c r="AC147" s="170">
        <f t="shared" si="122"/>
        <v>121.3684140118884</v>
      </c>
      <c r="AD147" s="170">
        <f t="shared" si="123"/>
        <v>8.0912276007925605</v>
      </c>
      <c r="AE147" s="176">
        <f t="shared" si="124"/>
        <v>0.16286551663364332</v>
      </c>
      <c r="AF147" s="176">
        <f t="shared" si="125"/>
        <v>0.83713448336635665</v>
      </c>
      <c r="AG147" s="173">
        <f t="shared" si="96"/>
        <v>0.24172449558829243</v>
      </c>
      <c r="AH147" s="173">
        <f t="shared" si="97"/>
        <v>0.91599346232100576</v>
      </c>
      <c r="AI147" s="170">
        <f t="shared" si="126"/>
        <v>132.51981713577368</v>
      </c>
      <c r="AJ147" s="170">
        <f t="shared" si="127"/>
        <v>8.8346544757182457</v>
      </c>
      <c r="AK147" s="176">
        <f t="shared" si="128"/>
        <v>0.13188939684507309</v>
      </c>
      <c r="AL147" s="176">
        <f t="shared" si="129"/>
        <v>0.86811060315492694</v>
      </c>
      <c r="AM147" s="173">
        <f t="shared" si="98"/>
        <v>0.21074837579972219</v>
      </c>
      <c r="AN147" s="173">
        <f t="shared" si="99"/>
        <v>0.94696958210957594</v>
      </c>
      <c r="AO147" s="170">
        <f t="shared" si="130"/>
        <v>145.90770122354408</v>
      </c>
      <c r="AP147" s="170">
        <f t="shared" si="131"/>
        <v>9.727180081569605</v>
      </c>
      <c r="AQ147" s="176">
        <f t="shared" si="132"/>
        <v>9.4700829934599787E-2</v>
      </c>
      <c r="AR147" s="176">
        <f t="shared" si="133"/>
        <v>0.90529917006540028</v>
      </c>
      <c r="AS147" s="173">
        <f t="shared" si="100"/>
        <v>0.17355980888924891</v>
      </c>
      <c r="AT147" s="173">
        <f t="shared" si="101"/>
        <v>0.98415814902004939</v>
      </c>
      <c r="AU147" s="177">
        <f t="shared" si="94"/>
        <v>4</v>
      </c>
      <c r="AV147" s="178" t="str">
        <f t="shared" si="134"/>
        <v>Mercredi</v>
      </c>
      <c r="AW147" s="177" t="str">
        <f>IF($BD$9="OUI","U",IF(Paramètres!$E$10=Paramètres!$G$10,"-",IF(F147&lt;$BD$7,$BF$8,IF(AND(F147&gt;=$BD$7,F147&lt;$BD$8),$BF$7,IF(AND(F147&gt;=$BD$8,F147&lt;$BE$7),$BF$8,$BF$7)))))</f>
        <v>E</v>
      </c>
      <c r="AX147" s="179">
        <f>IF($BD$9="OUI",0,IF(AW147="H",Paramètres!$E$10,IF(AW147="E",Paramètres!$G$10,Paramètres!$E$10)))</f>
        <v>2</v>
      </c>
      <c r="AY147" s="168" t="str">
        <f t="shared" si="102"/>
        <v>+</v>
      </c>
      <c r="AZ147" s="298">
        <f t="shared" si="135"/>
        <v>1.4865370885754903E-3</v>
      </c>
      <c r="BB147" s="240" t="str">
        <f>IF($BD$9="OUI","U",IF(Paramètres!$D$10=Paramètres!$G$10,"",IF(F147&lt;$BD$7,$BF$8,IF(AND(F147&gt;=$BD$7,F147&lt;$BD$8),$BF$7,IF(AND(F147&gt;=$BD$8,F147&lt;$BE$7),$BF$8,$BF$7)))))</f>
        <v>E</v>
      </c>
    </row>
    <row r="148" spans="6:54" ht="14">
      <c r="F148" s="297">
        <f t="shared" si="136"/>
        <v>44336</v>
      </c>
      <c r="G148" s="169">
        <f t="shared" si="103"/>
        <v>140</v>
      </c>
      <c r="H148" s="170">
        <f t="shared" si="104"/>
        <v>134.98400000000004</v>
      </c>
      <c r="I148" s="170">
        <f t="shared" si="105"/>
        <v>1.3337802707768085</v>
      </c>
      <c r="J148" s="170">
        <f t="shared" si="106"/>
        <v>59.31778027077678</v>
      </c>
      <c r="K148" s="170">
        <f t="shared" si="107"/>
        <v>-2.2089585872855495</v>
      </c>
      <c r="L148" s="171">
        <f t="shared" si="108"/>
        <v>-3.500713266034964</v>
      </c>
      <c r="M148" s="172" t="str">
        <f t="shared" si="109"/>
        <v>-</v>
      </c>
      <c r="N148" s="173">
        <f t="shared" si="110"/>
        <v>0.14586305275145683</v>
      </c>
      <c r="O148" s="174">
        <f t="shared" si="111"/>
        <v>20.005615632642304</v>
      </c>
      <c r="P148" s="175">
        <f t="shared" si="93"/>
        <v>0.57889610961463622</v>
      </c>
      <c r="Q148" s="174">
        <f t="shared" si="112"/>
        <v>64.823476743753417</v>
      </c>
      <c r="R148" s="170">
        <f t="shared" si="113"/>
        <v>112.85226875265215</v>
      </c>
      <c r="S148" s="170">
        <f t="shared" si="114"/>
        <v>7.5234845835101432</v>
      </c>
      <c r="T148" s="291">
        <f t="shared" si="137"/>
        <v>0.62695704862584523</v>
      </c>
      <c r="U148" s="170">
        <f t="shared" si="115"/>
        <v>4.4765154164898568</v>
      </c>
      <c r="V148" s="170">
        <f t="shared" si="116"/>
        <v>19.523484583510143</v>
      </c>
      <c r="W148" s="176">
        <f t="shared" si="117"/>
        <v>0.18652147568707736</v>
      </c>
      <c r="X148" s="176">
        <f t="shared" si="118"/>
        <v>0.81347852431292267</v>
      </c>
      <c r="Y148" s="173">
        <f t="shared" si="119"/>
        <v>0.26527777777777778</v>
      </c>
      <c r="Z148" s="173">
        <f t="shared" si="95"/>
        <v>0.89236111111111116</v>
      </c>
      <c r="AA148" s="174">
        <f t="shared" si="120"/>
        <v>119.99986102476802</v>
      </c>
      <c r="AB148" s="174">
        <f t="shared" si="121"/>
        <v>40.983144814463508</v>
      </c>
      <c r="AC148" s="170">
        <f t="shared" si="122"/>
        <v>121.66394397235841</v>
      </c>
      <c r="AD148" s="170">
        <f t="shared" si="123"/>
        <v>8.1109295981572274</v>
      </c>
      <c r="AE148" s="176">
        <f t="shared" si="124"/>
        <v>0.1620446000767822</v>
      </c>
      <c r="AF148" s="176">
        <f t="shared" si="125"/>
        <v>0.83795539992321777</v>
      </c>
      <c r="AG148" s="173">
        <f t="shared" si="96"/>
        <v>0.24094070969141837</v>
      </c>
      <c r="AH148" s="173">
        <f t="shared" si="97"/>
        <v>0.91685150953785399</v>
      </c>
      <c r="AI148" s="170">
        <f t="shared" si="126"/>
        <v>132.87875527169669</v>
      </c>
      <c r="AJ148" s="170">
        <f t="shared" si="127"/>
        <v>8.858583684779779</v>
      </c>
      <c r="AK148" s="176">
        <f t="shared" si="128"/>
        <v>0.13089234646750922</v>
      </c>
      <c r="AL148" s="176">
        <f t="shared" si="129"/>
        <v>0.86910765353249086</v>
      </c>
      <c r="AM148" s="173">
        <f t="shared" si="98"/>
        <v>0.20978845608214539</v>
      </c>
      <c r="AN148" s="173">
        <f t="shared" si="99"/>
        <v>0.94800376314712709</v>
      </c>
      <c r="AO148" s="170">
        <f t="shared" si="130"/>
        <v>146.40221136808847</v>
      </c>
      <c r="AP148" s="170">
        <f t="shared" si="131"/>
        <v>9.7601474245392321</v>
      </c>
      <c r="AQ148" s="176">
        <f t="shared" si="132"/>
        <v>9.3327190644198657E-2</v>
      </c>
      <c r="AR148" s="176">
        <f t="shared" si="133"/>
        <v>0.90667280935580141</v>
      </c>
      <c r="AS148" s="173">
        <f t="shared" si="100"/>
        <v>0.17222330025883484</v>
      </c>
      <c r="AT148" s="173">
        <f t="shared" si="101"/>
        <v>0.98556891897043764</v>
      </c>
      <c r="AU148" s="177">
        <f t="shared" si="94"/>
        <v>5</v>
      </c>
      <c r="AV148" s="178" t="str">
        <f t="shared" si="134"/>
        <v>Jeudi</v>
      </c>
      <c r="AW148" s="177" t="str">
        <f>IF($BD$9="OUI","U",IF(Paramètres!$E$10=Paramètres!$G$10,"-",IF(F148&lt;$BD$7,$BF$8,IF(AND(F148&gt;=$BD$7,F148&lt;$BD$8),$BF$7,IF(AND(F148&gt;=$BD$8,F148&lt;$BE$7),$BF$8,$BF$7)))))</f>
        <v>E</v>
      </c>
      <c r="AX148" s="179">
        <f>IF($BD$9="OUI",0,IF(AW148="H",Paramètres!$E$10,IF(AW148="E",Paramètres!$G$10,Paramètres!$E$10)))</f>
        <v>2</v>
      </c>
      <c r="AY148" s="168" t="str">
        <f t="shared" si="102"/>
        <v>+</v>
      </c>
      <c r="AZ148" s="298">
        <f t="shared" si="135"/>
        <v>1.4547024503361872E-3</v>
      </c>
      <c r="BB148" s="240" t="str">
        <f>IF($BD$9="OUI","U",IF(Paramètres!$D$10=Paramètres!$G$10,"",IF(F148&lt;$BD$7,$BF$8,IF(AND(F148&gt;=$BD$7,F148&lt;$BD$8),$BF$7,IF(AND(F148&gt;=$BD$8,F148&lt;$BE$7),$BF$8,$BF$7)))))</f>
        <v>E</v>
      </c>
    </row>
    <row r="149" spans="6:54" ht="14">
      <c r="F149" s="297">
        <f t="shared" si="136"/>
        <v>44337</v>
      </c>
      <c r="G149" s="169">
        <f t="shared" si="103"/>
        <v>141</v>
      </c>
      <c r="H149" s="170">
        <f t="shared" si="104"/>
        <v>135.96960000000001</v>
      </c>
      <c r="I149" s="170">
        <f t="shared" si="105"/>
        <v>1.3103178992719218</v>
      </c>
      <c r="J149" s="170">
        <f t="shared" si="106"/>
        <v>60.279917899271936</v>
      </c>
      <c r="K149" s="170">
        <f t="shared" si="107"/>
        <v>-2.16987768786817</v>
      </c>
      <c r="L149" s="171">
        <f t="shared" si="108"/>
        <v>-3.4382391543849931</v>
      </c>
      <c r="M149" s="172" t="str">
        <f t="shared" si="109"/>
        <v>-</v>
      </c>
      <c r="N149" s="173">
        <f t="shared" si="110"/>
        <v>0.14325996476604139</v>
      </c>
      <c r="O149" s="174">
        <f t="shared" si="111"/>
        <v>20.210642451964205</v>
      </c>
      <c r="P149" s="175">
        <f t="shared" si="93"/>
        <v>0.57893949441439319</v>
      </c>
      <c r="Q149" s="174">
        <f t="shared" si="112"/>
        <v>65.028503563075319</v>
      </c>
      <c r="R149" s="170">
        <f t="shared" si="113"/>
        <v>113.10822145962582</v>
      </c>
      <c r="S149" s="170">
        <f t="shared" si="114"/>
        <v>7.5405480973083883</v>
      </c>
      <c r="T149" s="291">
        <f t="shared" si="137"/>
        <v>0.62837900810903236</v>
      </c>
      <c r="U149" s="170">
        <f t="shared" si="115"/>
        <v>4.4594519026916117</v>
      </c>
      <c r="V149" s="170">
        <f t="shared" si="116"/>
        <v>19.540548097308388</v>
      </c>
      <c r="W149" s="176">
        <f t="shared" si="117"/>
        <v>0.18581049594548382</v>
      </c>
      <c r="X149" s="176">
        <f t="shared" si="118"/>
        <v>0.81418950405451618</v>
      </c>
      <c r="Y149" s="173">
        <f t="shared" si="119"/>
        <v>0.26458333333333334</v>
      </c>
      <c r="Z149" s="173">
        <f t="shared" si="95"/>
        <v>0.8930555555555556</v>
      </c>
      <c r="AA149" s="174">
        <f t="shared" si="120"/>
        <v>120.31576843153306</v>
      </c>
      <c r="AB149" s="174">
        <f t="shared" si="121"/>
        <v>40.896612398367061</v>
      </c>
      <c r="AC149" s="170">
        <f t="shared" si="122"/>
        <v>121.95330037143836</v>
      </c>
      <c r="AD149" s="170">
        <f t="shared" si="123"/>
        <v>8.1302200247625578</v>
      </c>
      <c r="AE149" s="176">
        <f t="shared" si="124"/>
        <v>0.16124083230156008</v>
      </c>
      <c r="AF149" s="176">
        <f t="shared" si="125"/>
        <v>0.83875916769843994</v>
      </c>
      <c r="AG149" s="173">
        <f t="shared" si="96"/>
        <v>0.24018032671595324</v>
      </c>
      <c r="AH149" s="173">
        <f t="shared" si="97"/>
        <v>0.91769866211283313</v>
      </c>
      <c r="AI149" s="170">
        <f t="shared" si="126"/>
        <v>133.23126711240766</v>
      </c>
      <c r="AJ149" s="170">
        <f t="shared" si="127"/>
        <v>8.8820844741605107</v>
      </c>
      <c r="AK149" s="176">
        <f t="shared" si="128"/>
        <v>0.12991314690997871</v>
      </c>
      <c r="AL149" s="176">
        <f t="shared" si="129"/>
        <v>0.87008685309002132</v>
      </c>
      <c r="AM149" s="173">
        <f t="shared" si="98"/>
        <v>0.20885264132437187</v>
      </c>
      <c r="AN149" s="173">
        <f t="shared" si="99"/>
        <v>0.9490263475044145</v>
      </c>
      <c r="AO149" s="170">
        <f t="shared" si="130"/>
        <v>146.89154480692596</v>
      </c>
      <c r="AP149" s="170">
        <f t="shared" si="131"/>
        <v>9.7927696537950641</v>
      </c>
      <c r="AQ149" s="176">
        <f t="shared" si="132"/>
        <v>9.1967931091872332E-2</v>
      </c>
      <c r="AR149" s="176">
        <f t="shared" si="133"/>
        <v>0.9080320689081276</v>
      </c>
      <c r="AS149" s="173">
        <f t="shared" si="100"/>
        <v>0.17090742550626548</v>
      </c>
      <c r="AT149" s="173">
        <f t="shared" si="101"/>
        <v>0.98697156332252078</v>
      </c>
      <c r="AU149" s="177">
        <f t="shared" si="94"/>
        <v>6</v>
      </c>
      <c r="AV149" s="178" t="str">
        <f t="shared" si="134"/>
        <v>Vendredi</v>
      </c>
      <c r="AW149" s="177" t="str">
        <f>IF($BD$9="OUI","U",IF(Paramètres!$E$10=Paramètres!$G$10,"-",IF(F149&lt;$BD$7,$BF$8,IF(AND(F149&gt;=$BD$7,F149&lt;$BD$8),$BF$7,IF(AND(F149&gt;=$BD$8,F149&lt;$BE$7),$BF$8,$BF$7)))))</f>
        <v>E</v>
      </c>
      <c r="AX149" s="179">
        <f>IF($BD$9="OUI",0,IF(AW149="H",Paramètres!$E$10,IF(AW149="E",Paramètres!$G$10,Paramètres!$E$10)))</f>
        <v>2</v>
      </c>
      <c r="AY149" s="168" t="str">
        <f t="shared" si="102"/>
        <v>+</v>
      </c>
      <c r="AZ149" s="298">
        <f t="shared" si="135"/>
        <v>1.4219594831871296E-3</v>
      </c>
      <c r="BB149" s="240" t="str">
        <f>IF($BD$9="OUI","U",IF(Paramètres!$D$10=Paramètres!$G$10,"",IF(F149&lt;$BD$7,$BF$8,IF(AND(F149&gt;=$BD$7,F149&lt;$BD$8),$BF$7,IF(AND(F149&gt;=$BD$8,F149&lt;$BE$7),$BF$8,$BF$7)))))</f>
        <v>E</v>
      </c>
    </row>
    <row r="150" spans="6:54" ht="14">
      <c r="F150" s="297">
        <f t="shared" si="136"/>
        <v>44338</v>
      </c>
      <c r="G150" s="169">
        <f t="shared" si="103"/>
        <v>142</v>
      </c>
      <c r="H150" s="170">
        <f t="shared" si="104"/>
        <v>136.95519999999999</v>
      </c>
      <c r="I150" s="170">
        <f t="shared" si="105"/>
        <v>1.2864855463990723</v>
      </c>
      <c r="J150" s="170">
        <f t="shared" si="106"/>
        <v>61.241685546399083</v>
      </c>
      <c r="K150" s="170">
        <f t="shared" si="107"/>
        <v>-2.128209068947799</v>
      </c>
      <c r="L150" s="171">
        <f t="shared" si="108"/>
        <v>-3.3668940901949069</v>
      </c>
      <c r="M150" s="172" t="str">
        <f t="shared" si="109"/>
        <v>-</v>
      </c>
      <c r="N150" s="173">
        <f t="shared" si="110"/>
        <v>0.14028725375812112</v>
      </c>
      <c r="O150" s="174">
        <f t="shared" si="111"/>
        <v>20.409908625370896</v>
      </c>
      <c r="P150" s="175">
        <f t="shared" si="93"/>
        <v>0.57898903959785852</v>
      </c>
      <c r="Q150" s="174">
        <f t="shared" si="112"/>
        <v>65.227769736482003</v>
      </c>
      <c r="R150" s="170">
        <f t="shared" si="113"/>
        <v>113.35811666025029</v>
      </c>
      <c r="S150" s="170">
        <f t="shared" si="114"/>
        <v>7.557207777350019</v>
      </c>
      <c r="T150" s="291">
        <f t="shared" si="137"/>
        <v>0.62976731477916825</v>
      </c>
      <c r="U150" s="170">
        <f t="shared" si="115"/>
        <v>4.442792222649981</v>
      </c>
      <c r="V150" s="170">
        <f t="shared" si="116"/>
        <v>19.557207777350019</v>
      </c>
      <c r="W150" s="176">
        <f t="shared" si="117"/>
        <v>0.18511634261041587</v>
      </c>
      <c r="X150" s="176">
        <f t="shared" si="118"/>
        <v>0.81488365738958413</v>
      </c>
      <c r="Y150" s="173">
        <f t="shared" si="119"/>
        <v>0.2638888888888889</v>
      </c>
      <c r="Z150" s="173">
        <f t="shared" si="95"/>
        <v>0.89374999999999993</v>
      </c>
      <c r="AA150" s="174">
        <f t="shared" si="120"/>
        <v>120.62337832816411</v>
      </c>
      <c r="AB150" s="174">
        <f t="shared" si="121"/>
        <v>40.811333020566558</v>
      </c>
      <c r="AC150" s="170">
        <f t="shared" si="122"/>
        <v>122.23626969617273</v>
      </c>
      <c r="AD150" s="170">
        <f t="shared" si="123"/>
        <v>8.1490846464115148</v>
      </c>
      <c r="AE150" s="176">
        <f t="shared" si="124"/>
        <v>0.16045480639952023</v>
      </c>
      <c r="AF150" s="176">
        <f t="shared" si="125"/>
        <v>0.83954519360047986</v>
      </c>
      <c r="AG150" s="173">
        <f t="shared" si="96"/>
        <v>0.23944384599737867</v>
      </c>
      <c r="AH150" s="173">
        <f t="shared" si="97"/>
        <v>0.91853423319833827</v>
      </c>
      <c r="AI150" s="170">
        <f t="shared" si="126"/>
        <v>133.57704344539462</v>
      </c>
      <c r="AJ150" s="170">
        <f t="shared" si="127"/>
        <v>8.9051362296929746</v>
      </c>
      <c r="AK150" s="176">
        <f t="shared" si="128"/>
        <v>0.12895265709612605</v>
      </c>
      <c r="AL150" s="176">
        <f t="shared" si="129"/>
        <v>0.87104734290387398</v>
      </c>
      <c r="AM150" s="173">
        <f t="shared" si="98"/>
        <v>0.20794169669398452</v>
      </c>
      <c r="AN150" s="173">
        <f t="shared" si="99"/>
        <v>0.95003638250173239</v>
      </c>
      <c r="AO150" s="170">
        <f t="shared" si="130"/>
        <v>147.37522139570365</v>
      </c>
      <c r="AP150" s="170">
        <f t="shared" si="131"/>
        <v>9.8250147597135769</v>
      </c>
      <c r="AQ150" s="176">
        <f t="shared" si="132"/>
        <v>9.0624385011934303E-2</v>
      </c>
      <c r="AR150" s="176">
        <f t="shared" si="133"/>
        <v>0.90937561498806563</v>
      </c>
      <c r="AS150" s="173">
        <f t="shared" si="100"/>
        <v>0.16961342460979276</v>
      </c>
      <c r="AT150" s="173">
        <f t="shared" si="101"/>
        <v>0.98836465458592404</v>
      </c>
      <c r="AU150" s="177">
        <f t="shared" si="94"/>
        <v>7</v>
      </c>
      <c r="AV150" s="178" t="str">
        <f t="shared" si="134"/>
        <v>Samedi</v>
      </c>
      <c r="AW150" s="177" t="str">
        <f>IF($BD$9="OUI","U",IF(Paramètres!$E$10=Paramètres!$G$10,"-",IF(F150&lt;$BD$7,$BF$8,IF(AND(F150&gt;=$BD$7,F150&lt;$BD$8),$BF$7,IF(AND(F150&gt;=$BD$8,F150&lt;$BE$7),$BF$8,$BF$7)))))</f>
        <v>E</v>
      </c>
      <c r="AX150" s="179">
        <f>IF($BD$9="OUI",0,IF(AW150="H",Paramètres!$E$10,IF(AW150="E",Paramètres!$G$10,Paramètres!$E$10)))</f>
        <v>2</v>
      </c>
      <c r="AY150" s="168" t="str">
        <f t="shared" si="102"/>
        <v>+</v>
      </c>
      <c r="AZ150" s="298">
        <f t="shared" si="135"/>
        <v>1.388306670135897E-3</v>
      </c>
      <c r="BB150" s="240" t="str">
        <f>IF($BD$9="OUI","U",IF(Paramètres!$D$10=Paramètres!$G$10,"",IF(F150&lt;$BD$7,$BF$8,IF(AND(F150&gt;=$BD$7,F150&lt;$BD$8),$BF$7,IF(AND(F150&gt;=$BD$8,F150&lt;$BE$7),$BF$8,$BF$7)))))</f>
        <v>E</v>
      </c>
    </row>
    <row r="151" spans="6:54" ht="14">
      <c r="F151" s="297">
        <f t="shared" si="136"/>
        <v>44339</v>
      </c>
      <c r="G151" s="169">
        <f t="shared" si="103"/>
        <v>143</v>
      </c>
      <c r="H151" s="170">
        <f t="shared" si="104"/>
        <v>137.94079999999997</v>
      </c>
      <c r="I151" s="170">
        <f t="shared" si="105"/>
        <v>1.2622902329967851</v>
      </c>
      <c r="J151" s="170">
        <f t="shared" si="106"/>
        <v>62.203090232996828</v>
      </c>
      <c r="K151" s="170">
        <f t="shared" si="107"/>
        <v>-2.0839968854143978</v>
      </c>
      <c r="L151" s="171">
        <f t="shared" si="108"/>
        <v>-3.2868266096704506</v>
      </c>
      <c r="M151" s="172" t="str">
        <f t="shared" si="109"/>
        <v>-</v>
      </c>
      <c r="N151" s="173">
        <f t="shared" si="110"/>
        <v>0.13695110873626878</v>
      </c>
      <c r="O151" s="174">
        <f t="shared" si="111"/>
        <v>20.603346329651966</v>
      </c>
      <c r="P151" s="175">
        <f t="shared" si="93"/>
        <v>0.57904464201488937</v>
      </c>
      <c r="Q151" s="174">
        <f t="shared" si="112"/>
        <v>65.421207440763084</v>
      </c>
      <c r="R151" s="170">
        <f t="shared" si="113"/>
        <v>113.60179061152145</v>
      </c>
      <c r="S151" s="170">
        <f t="shared" si="114"/>
        <v>7.5734527074347637</v>
      </c>
      <c r="T151" s="291">
        <f t="shared" si="137"/>
        <v>0.63112105895289694</v>
      </c>
      <c r="U151" s="170">
        <f t="shared" si="115"/>
        <v>4.4265472925652363</v>
      </c>
      <c r="V151" s="170">
        <f t="shared" si="116"/>
        <v>19.573452707434765</v>
      </c>
      <c r="W151" s="176">
        <f t="shared" si="117"/>
        <v>0.1844394705235515</v>
      </c>
      <c r="X151" s="176">
        <f t="shared" si="118"/>
        <v>0.81556052947644853</v>
      </c>
      <c r="Y151" s="173">
        <f t="shared" si="119"/>
        <v>0.26319444444444445</v>
      </c>
      <c r="Z151" s="173">
        <f t="shared" si="95"/>
        <v>0.89444444444444438</v>
      </c>
      <c r="AA151" s="174">
        <f t="shared" si="120"/>
        <v>120.92254640470183</v>
      </c>
      <c r="AB151" s="174">
        <f t="shared" si="121"/>
        <v>40.72742533363072</v>
      </c>
      <c r="AC151" s="170">
        <f t="shared" si="122"/>
        <v>122.51263749185679</v>
      </c>
      <c r="AD151" s="170">
        <f t="shared" si="123"/>
        <v>8.1675091661237857</v>
      </c>
      <c r="AE151" s="176">
        <f t="shared" si="124"/>
        <v>0.15968711807817559</v>
      </c>
      <c r="AF151" s="176">
        <f t="shared" si="125"/>
        <v>0.84031288192182441</v>
      </c>
      <c r="AG151" s="173">
        <f t="shared" si="96"/>
        <v>0.23873176009306496</v>
      </c>
      <c r="AH151" s="173">
        <f t="shared" si="97"/>
        <v>0.91935752393671377</v>
      </c>
      <c r="AI151" s="170">
        <f t="shared" si="126"/>
        <v>133.91577032298972</v>
      </c>
      <c r="AJ151" s="170">
        <f t="shared" si="127"/>
        <v>8.9277180215326482</v>
      </c>
      <c r="AK151" s="176">
        <f t="shared" si="128"/>
        <v>0.12801174910280633</v>
      </c>
      <c r="AL151" s="176">
        <f t="shared" si="129"/>
        <v>0.87198825089719367</v>
      </c>
      <c r="AM151" s="173">
        <f t="shared" si="98"/>
        <v>0.20705639111769569</v>
      </c>
      <c r="AN151" s="173">
        <f t="shared" si="99"/>
        <v>0.95103289291208304</v>
      </c>
      <c r="AO151" s="170">
        <f t="shared" si="130"/>
        <v>147.85273756973015</v>
      </c>
      <c r="AP151" s="170">
        <f t="shared" si="131"/>
        <v>9.8568491713153428</v>
      </c>
      <c r="AQ151" s="176">
        <f t="shared" si="132"/>
        <v>8.9297951195194056E-2</v>
      </c>
      <c r="AR151" s="176">
        <f t="shared" si="133"/>
        <v>0.91070204880480599</v>
      </c>
      <c r="AS151" s="173">
        <f t="shared" si="100"/>
        <v>0.16834259321008341</v>
      </c>
      <c r="AT151" s="173">
        <f t="shared" si="101"/>
        <v>0.98974669081969535</v>
      </c>
      <c r="AU151" s="177">
        <f t="shared" si="94"/>
        <v>1</v>
      </c>
      <c r="AV151" s="178" t="str">
        <f t="shared" si="134"/>
        <v>Dimanche</v>
      </c>
      <c r="AW151" s="177" t="str">
        <f>IF($BD$9="OUI","U",IF(Paramètres!$E$10=Paramètres!$G$10,"-",IF(F151&lt;$BD$7,$BF$8,IF(AND(F151&gt;=$BD$7,F151&lt;$BD$8),$BF$7,IF(AND(F151&gt;=$BD$8,F151&lt;$BE$7),$BF$8,$BF$7)))))</f>
        <v>E</v>
      </c>
      <c r="AX151" s="179">
        <f>IF($BD$9="OUI",0,IF(AW151="H",Paramètres!$E$10,IF(AW151="E",Paramètres!$G$10,Paramètres!$E$10)))</f>
        <v>2</v>
      </c>
      <c r="AY151" s="168" t="str">
        <f t="shared" si="102"/>
        <v>+</v>
      </c>
      <c r="AZ151" s="298">
        <f t="shared" si="135"/>
        <v>1.3537441737286882E-3</v>
      </c>
      <c r="BB151" s="240" t="str">
        <f>IF($BD$9="OUI","U",IF(Paramètres!$D$10=Paramètres!$G$10,"",IF(F151&lt;$BD$7,$BF$8,IF(AND(F151&gt;=$BD$7,F151&lt;$BD$8),$BF$7,IF(AND(F151&gt;=$BD$8,F151&lt;$BE$7),$BF$8,$BF$7)))))</f>
        <v>E</v>
      </c>
    </row>
    <row r="152" spans="6:54" ht="14">
      <c r="F152" s="297">
        <f t="shared" si="136"/>
        <v>44340</v>
      </c>
      <c r="G152" s="169">
        <f t="shared" si="103"/>
        <v>144</v>
      </c>
      <c r="H152" s="170">
        <f t="shared" si="104"/>
        <v>138.9264</v>
      </c>
      <c r="I152" s="170">
        <f t="shared" si="105"/>
        <v>1.2377390663425776</v>
      </c>
      <c r="J152" s="170">
        <f t="shared" si="106"/>
        <v>63.164139066342557</v>
      </c>
      <c r="K152" s="170">
        <f t="shared" si="107"/>
        <v>-2.0372887285783396</v>
      </c>
      <c r="L152" s="171">
        <f t="shared" si="108"/>
        <v>-3.1981986489430483</v>
      </c>
      <c r="M152" s="172" t="str">
        <f t="shared" si="109"/>
        <v>-</v>
      </c>
      <c r="N152" s="173">
        <f t="shared" si="110"/>
        <v>0.13325827703929369</v>
      </c>
      <c r="O152" s="174">
        <f t="shared" si="111"/>
        <v>20.790889302997545</v>
      </c>
      <c r="P152" s="175">
        <f t="shared" si="93"/>
        <v>0.57910618920983892</v>
      </c>
      <c r="Q152" s="174">
        <f t="shared" si="112"/>
        <v>65.608750414108655</v>
      </c>
      <c r="R152" s="170">
        <f t="shared" si="113"/>
        <v>113.83907991622253</v>
      </c>
      <c r="S152" s="170">
        <f t="shared" si="114"/>
        <v>7.589271994414835</v>
      </c>
      <c r="T152" s="291">
        <f t="shared" si="137"/>
        <v>0.63243933286790288</v>
      </c>
      <c r="U152" s="170">
        <f t="shared" si="115"/>
        <v>4.410728005585165</v>
      </c>
      <c r="V152" s="170">
        <f t="shared" si="116"/>
        <v>19.589271994414837</v>
      </c>
      <c r="W152" s="176">
        <f t="shared" si="117"/>
        <v>0.18378033356604853</v>
      </c>
      <c r="X152" s="176">
        <f t="shared" si="118"/>
        <v>0.8162196664339515</v>
      </c>
      <c r="Y152" s="173">
        <f t="shared" si="119"/>
        <v>0.26319444444444445</v>
      </c>
      <c r="Z152" s="173">
        <f t="shared" si="95"/>
        <v>0.89513888888888893</v>
      </c>
      <c r="AA152" s="174">
        <f t="shared" si="120"/>
        <v>121.21312987124134</v>
      </c>
      <c r="AB152" s="174">
        <f t="shared" si="121"/>
        <v>40.645007706630039</v>
      </c>
      <c r="AC152" s="170">
        <f t="shared" si="122"/>
        <v>122.78218878216228</v>
      </c>
      <c r="AD152" s="170">
        <f t="shared" si="123"/>
        <v>8.1854792521441517</v>
      </c>
      <c r="AE152" s="176">
        <f t="shared" si="124"/>
        <v>0.15893836449399368</v>
      </c>
      <c r="AF152" s="176">
        <f t="shared" si="125"/>
        <v>0.84106163550600632</v>
      </c>
      <c r="AG152" s="173">
        <f t="shared" si="96"/>
        <v>0.23804455370383262</v>
      </c>
      <c r="AH152" s="173">
        <f t="shared" si="97"/>
        <v>0.92016782471584524</v>
      </c>
      <c r="AI152" s="170">
        <f t="shared" si="126"/>
        <v>134.24712962081958</v>
      </c>
      <c r="AJ152" s="170">
        <f t="shared" si="127"/>
        <v>8.9498086413879712</v>
      </c>
      <c r="AK152" s="176">
        <f t="shared" si="128"/>
        <v>0.12709130660883453</v>
      </c>
      <c r="AL152" s="176">
        <f t="shared" si="129"/>
        <v>0.8729086933911655</v>
      </c>
      <c r="AM152" s="173">
        <f t="shared" si="98"/>
        <v>0.2061974958186735</v>
      </c>
      <c r="AN152" s="173">
        <f t="shared" si="99"/>
        <v>0.95201488260100442</v>
      </c>
      <c r="AO152" s="170">
        <f t="shared" si="130"/>
        <v>148.32356589789899</v>
      </c>
      <c r="AP152" s="170">
        <f t="shared" si="131"/>
        <v>9.888237726526599</v>
      </c>
      <c r="AQ152" s="176">
        <f t="shared" si="132"/>
        <v>8.7990094728058368E-2</v>
      </c>
      <c r="AR152" s="176">
        <f t="shared" si="133"/>
        <v>0.91200990527194159</v>
      </c>
      <c r="AS152" s="173">
        <f t="shared" si="100"/>
        <v>0.16709628393789733</v>
      </c>
      <c r="AT152" s="173">
        <f t="shared" si="101"/>
        <v>0.99111609448178051</v>
      </c>
      <c r="AU152" s="177">
        <f t="shared" si="94"/>
        <v>2</v>
      </c>
      <c r="AV152" s="178" t="str">
        <f t="shared" si="134"/>
        <v>Lundi</v>
      </c>
      <c r="AW152" s="177" t="str">
        <f>IF($BD$9="OUI","U",IF(Paramètres!$E$10=Paramètres!$G$10,"-",IF(F152&lt;$BD$7,$BF$8,IF(AND(F152&gt;=$BD$7,F152&lt;$BD$8),$BF$7,IF(AND(F152&gt;=$BD$8,F152&lt;$BE$7),$BF$8,$BF$7)))))</f>
        <v>E</v>
      </c>
      <c r="AX152" s="179">
        <f>IF($BD$9="OUI",0,IF(AW152="H",Paramètres!$E$10,IF(AW152="E",Paramètres!$G$10,Paramètres!$E$10)))</f>
        <v>2</v>
      </c>
      <c r="AY152" s="168" t="str">
        <f t="shared" si="102"/>
        <v>+</v>
      </c>
      <c r="AZ152" s="298">
        <f t="shared" si="135"/>
        <v>1.3182739150059408E-3</v>
      </c>
      <c r="BB152" s="240" t="str">
        <f>IF($BD$9="OUI","U",IF(Paramètres!$D$10=Paramètres!$G$10,"",IF(F152&lt;$BD$7,$BF$8,IF(AND(F152&gt;=$BD$7,F152&lt;$BD$8),$BF$7,IF(AND(F152&gt;=$BD$8,F152&lt;$BE$7),$BF$8,$BF$7)))))</f>
        <v>E</v>
      </c>
    </row>
    <row r="153" spans="6:54" ht="14">
      <c r="F153" s="297">
        <f t="shared" si="136"/>
        <v>44341</v>
      </c>
      <c r="G153" s="169">
        <f t="shared" si="103"/>
        <v>145</v>
      </c>
      <c r="H153" s="170">
        <f t="shared" si="104"/>
        <v>139.91200000000003</v>
      </c>
      <c r="I153" s="170">
        <f t="shared" si="105"/>
        <v>1.2128392381116062</v>
      </c>
      <c r="J153" s="170">
        <f t="shared" si="106"/>
        <v>64.124839238111576</v>
      </c>
      <c r="K153" s="170">
        <f t="shared" si="107"/>
        <v>-1.9881355856612879</v>
      </c>
      <c r="L153" s="171">
        <f t="shared" si="108"/>
        <v>-3.1011853901987267</v>
      </c>
      <c r="M153" s="172" t="str">
        <f t="shared" si="109"/>
        <v>-</v>
      </c>
      <c r="N153" s="173">
        <f t="shared" si="110"/>
        <v>0.12921605792494695</v>
      </c>
      <c r="O153" s="174">
        <f t="shared" si="111"/>
        <v>20.97247290593052</v>
      </c>
      <c r="P153" s="175">
        <f t="shared" si="93"/>
        <v>0.57917355952841143</v>
      </c>
      <c r="Q153" s="174">
        <f t="shared" si="112"/>
        <v>65.79033401704163</v>
      </c>
      <c r="R153" s="170">
        <f t="shared" si="113"/>
        <v>114.06982185293991</v>
      </c>
      <c r="S153" s="170">
        <f t="shared" si="114"/>
        <v>7.604654790195994</v>
      </c>
      <c r="T153" s="291">
        <f t="shared" si="137"/>
        <v>0.63372123251633283</v>
      </c>
      <c r="U153" s="170">
        <f t="shared" si="115"/>
        <v>4.395345209804006</v>
      </c>
      <c r="V153" s="170">
        <f t="shared" si="116"/>
        <v>19.604654790195994</v>
      </c>
      <c r="W153" s="176">
        <f t="shared" si="117"/>
        <v>0.18313938374183358</v>
      </c>
      <c r="X153" s="176">
        <f t="shared" si="118"/>
        <v>0.81686061625816642</v>
      </c>
      <c r="Y153" s="173">
        <f t="shared" si="119"/>
        <v>0.26250000000000001</v>
      </c>
      <c r="Z153" s="173">
        <f t="shared" si="95"/>
        <v>0.89583333333333337</v>
      </c>
      <c r="AA153" s="174">
        <f t="shared" si="120"/>
        <v>121.49498767961654</v>
      </c>
      <c r="AB153" s="174">
        <f t="shared" si="121"/>
        <v>40.56419798810942</v>
      </c>
      <c r="AC153" s="170">
        <f t="shared" si="122"/>
        <v>123.0447085140402</v>
      </c>
      <c r="AD153" s="170">
        <f t="shared" si="123"/>
        <v>8.2029805676026797</v>
      </c>
      <c r="AE153" s="176">
        <f t="shared" si="124"/>
        <v>0.158209143016555</v>
      </c>
      <c r="AF153" s="176">
        <f t="shared" si="125"/>
        <v>0.84179085698344502</v>
      </c>
      <c r="AG153" s="173">
        <f t="shared" si="96"/>
        <v>0.23738270254496641</v>
      </c>
      <c r="AH153" s="173">
        <f t="shared" si="97"/>
        <v>0.92096441651185634</v>
      </c>
      <c r="AI153" s="170">
        <f t="shared" si="126"/>
        <v>134.57079965762352</v>
      </c>
      <c r="AJ153" s="170">
        <f t="shared" si="127"/>
        <v>8.9713866438415675</v>
      </c>
      <c r="AK153" s="176">
        <f t="shared" si="128"/>
        <v>0.12619222317326803</v>
      </c>
      <c r="AL153" s="176">
        <f t="shared" si="129"/>
        <v>0.87380777682673205</v>
      </c>
      <c r="AM153" s="173">
        <f t="shared" si="98"/>
        <v>0.20536578270167941</v>
      </c>
      <c r="AN153" s="173">
        <f t="shared" si="99"/>
        <v>0.95298133635514348</v>
      </c>
      <c r="AO153" s="170">
        <f t="shared" si="130"/>
        <v>148.78715475806123</v>
      </c>
      <c r="AP153" s="170">
        <f t="shared" si="131"/>
        <v>9.919143650537416</v>
      </c>
      <c r="AQ153" s="176">
        <f t="shared" si="132"/>
        <v>8.6702347894274334E-2</v>
      </c>
      <c r="AR153" s="176">
        <f t="shared" si="133"/>
        <v>0.91329765210572555</v>
      </c>
      <c r="AS153" s="173">
        <f t="shared" si="100"/>
        <v>0.16587590742268574</v>
      </c>
      <c r="AT153" s="173">
        <f t="shared" si="101"/>
        <v>0.99247121163413698</v>
      </c>
      <c r="AU153" s="177">
        <f t="shared" si="94"/>
        <v>3</v>
      </c>
      <c r="AV153" s="178" t="str">
        <f t="shared" si="134"/>
        <v>Mardi</v>
      </c>
      <c r="AW153" s="177" t="str">
        <f>IF($BD$9="OUI","U",IF(Paramètres!$E$10=Paramètres!$G$10,"-",IF(F153&lt;$BD$7,$BF$8,IF(AND(F153&gt;=$BD$7,F153&lt;$BD$8),$BF$7,IF(AND(F153&gt;=$BD$8,F153&lt;$BE$7),$BF$8,$BF$7)))))</f>
        <v>E</v>
      </c>
      <c r="AX153" s="179">
        <f>IF($BD$9="OUI",0,IF(AW153="H",Paramètres!$E$10,IF(AW153="E",Paramètres!$G$10,Paramètres!$E$10)))</f>
        <v>2</v>
      </c>
      <c r="AY153" s="168" t="str">
        <f t="shared" si="102"/>
        <v>+</v>
      </c>
      <c r="AZ153" s="298">
        <f t="shared" si="135"/>
        <v>1.2818996484299516E-3</v>
      </c>
      <c r="BB153" s="240" t="str">
        <f>IF($BD$9="OUI","U",IF(Paramètres!$D$10=Paramètres!$G$10,"",IF(F153&lt;$BD$7,$BF$8,IF(AND(F153&gt;=$BD$7,F153&lt;$BD$8),$BF$7,IF(AND(F153&gt;=$BD$8,F153&lt;$BE$7),$BF$8,$BF$7)))))</f>
        <v>E</v>
      </c>
    </row>
    <row r="154" spans="6:54" ht="14">
      <c r="F154" s="297">
        <f t="shared" si="136"/>
        <v>44342</v>
      </c>
      <c r="G154" s="169">
        <f t="shared" si="103"/>
        <v>146</v>
      </c>
      <c r="H154" s="170">
        <f t="shared" si="104"/>
        <v>140.89760000000001</v>
      </c>
      <c r="I154" s="170">
        <f t="shared" si="105"/>
        <v>1.1875980223350704</v>
      </c>
      <c r="J154" s="170">
        <f t="shared" si="106"/>
        <v>65.085198022335078</v>
      </c>
      <c r="K154" s="170">
        <f t="shared" si="107"/>
        <v>-1.9365917927010323</v>
      </c>
      <c r="L154" s="171">
        <f t="shared" si="108"/>
        <v>-2.9959750814638477</v>
      </c>
      <c r="M154" s="172" t="str">
        <f t="shared" si="109"/>
        <v>-</v>
      </c>
      <c r="N154" s="173">
        <f t="shared" si="110"/>
        <v>0.12483229506099365</v>
      </c>
      <c r="O154" s="174">
        <f t="shared" si="111"/>
        <v>21.148034182342506</v>
      </c>
      <c r="P154" s="175">
        <f t="shared" si="93"/>
        <v>0.57924662224281065</v>
      </c>
      <c r="Q154" s="174">
        <f t="shared" si="112"/>
        <v>65.965895293453627</v>
      </c>
      <c r="R154" s="170">
        <f t="shared" si="113"/>
        <v>114.29385471870754</v>
      </c>
      <c r="S154" s="170">
        <f t="shared" si="114"/>
        <v>7.6195903145805026</v>
      </c>
      <c r="T154" s="291">
        <f t="shared" si="137"/>
        <v>0.63496585954837526</v>
      </c>
      <c r="U154" s="170">
        <f t="shared" si="115"/>
        <v>4.3804096854194974</v>
      </c>
      <c r="V154" s="170">
        <f t="shared" si="116"/>
        <v>19.619590314580503</v>
      </c>
      <c r="W154" s="176">
        <f t="shared" si="117"/>
        <v>0.1825170702258124</v>
      </c>
      <c r="X154" s="176">
        <f t="shared" si="118"/>
        <v>0.81748292977418757</v>
      </c>
      <c r="Y154" s="173">
        <f t="shared" si="119"/>
        <v>0.26180555555555557</v>
      </c>
      <c r="Z154" s="173">
        <f t="shared" si="95"/>
        <v>0.8965277777777777</v>
      </c>
      <c r="AA154" s="174">
        <f t="shared" si="120"/>
        <v>121.76798075233422</v>
      </c>
      <c r="AB154" s="174">
        <f t="shared" si="121"/>
        <v>40.485113260422651</v>
      </c>
      <c r="AC154" s="170">
        <f t="shared" si="122"/>
        <v>123.29998202657285</v>
      </c>
      <c r="AD154" s="170">
        <f t="shared" si="123"/>
        <v>8.2199988017715224</v>
      </c>
      <c r="AE154" s="176">
        <f t="shared" si="124"/>
        <v>0.15750004992618657</v>
      </c>
      <c r="AF154" s="176">
        <f t="shared" si="125"/>
        <v>0.84249995007381351</v>
      </c>
      <c r="AG154" s="173">
        <f t="shared" si="96"/>
        <v>0.23674667216899717</v>
      </c>
      <c r="AH154" s="173">
        <f t="shared" si="97"/>
        <v>0.92174657231662416</v>
      </c>
      <c r="AI154" s="170">
        <f t="shared" si="126"/>
        <v>134.88645587773479</v>
      </c>
      <c r="AJ154" s="170">
        <f t="shared" si="127"/>
        <v>8.9924303918489858</v>
      </c>
      <c r="AK154" s="176">
        <f t="shared" si="128"/>
        <v>0.1253154003396256</v>
      </c>
      <c r="AL154" s="176">
        <f t="shared" si="129"/>
        <v>0.87468459966037437</v>
      </c>
      <c r="AM154" s="173">
        <f t="shared" si="98"/>
        <v>0.20456202258243619</v>
      </c>
      <c r="AN154" s="173">
        <f t="shared" si="99"/>
        <v>0.95393122190318502</v>
      </c>
      <c r="AO154" s="170">
        <f t="shared" si="130"/>
        <v>149.24292816164939</v>
      </c>
      <c r="AP154" s="170">
        <f t="shared" si="131"/>
        <v>9.9495285441099597</v>
      </c>
      <c r="AQ154" s="176">
        <f t="shared" si="132"/>
        <v>8.5436310662085013E-2</v>
      </c>
      <c r="AR154" s="176">
        <f t="shared" si="133"/>
        <v>0.91456368933791499</v>
      </c>
      <c r="AS154" s="173">
        <f t="shared" si="100"/>
        <v>0.16468293290489563</v>
      </c>
      <c r="AT154" s="173">
        <f t="shared" si="101"/>
        <v>0.99381031158072564</v>
      </c>
      <c r="AU154" s="177">
        <f t="shared" si="94"/>
        <v>4</v>
      </c>
      <c r="AV154" s="178" t="str">
        <f t="shared" si="134"/>
        <v>Mercredi</v>
      </c>
      <c r="AW154" s="177" t="str">
        <f>IF($BD$9="OUI","U",IF(Paramètres!$E$10=Paramètres!$G$10,"-",IF(F154&lt;$BD$7,$BF$8,IF(AND(F154&gt;=$BD$7,F154&lt;$BD$8),$BF$7,IF(AND(F154&gt;=$BD$8,F154&lt;$BE$7),$BF$8,$BF$7)))))</f>
        <v>E</v>
      </c>
      <c r="AX154" s="179">
        <f>IF($BD$9="OUI",0,IF(AW154="H",Paramètres!$E$10,IF(AW154="E",Paramètres!$G$10,Paramètres!$E$10)))</f>
        <v>2</v>
      </c>
      <c r="AY154" s="168" t="str">
        <f t="shared" si="102"/>
        <v>+</v>
      </c>
      <c r="AZ154" s="298">
        <f t="shared" si="135"/>
        <v>1.2446270320424224E-3</v>
      </c>
      <c r="BB154" s="240" t="str">
        <f>IF($BD$9="OUI","U",IF(Paramètres!$D$10=Paramètres!$G$10,"",IF(F154&lt;$BD$7,$BF$8,IF(AND(F154&gt;=$BD$7,F154&lt;$BD$8),$BF$7,IF(AND(F154&gt;=$BD$8,F154&lt;$BE$7),$BF$8,$BF$7)))))</f>
        <v>E</v>
      </c>
    </row>
    <row r="155" spans="6:54" ht="14">
      <c r="F155" s="297">
        <f t="shared" si="136"/>
        <v>44343</v>
      </c>
      <c r="G155" s="169">
        <f t="shared" si="103"/>
        <v>147</v>
      </c>
      <c r="H155" s="170">
        <f t="shared" si="104"/>
        <v>141.88319999999999</v>
      </c>
      <c r="I155" s="170">
        <f t="shared" si="105"/>
        <v>1.1620227733588746</v>
      </c>
      <c r="J155" s="170">
        <f t="shared" si="106"/>
        <v>66.045222773358887</v>
      </c>
      <c r="K155" s="170">
        <f t="shared" si="107"/>
        <v>-1.8827149808849668</v>
      </c>
      <c r="L155" s="171">
        <f t="shared" si="108"/>
        <v>-2.8827688301043688</v>
      </c>
      <c r="M155" s="172" t="str">
        <f t="shared" si="109"/>
        <v>-</v>
      </c>
      <c r="N155" s="173">
        <f t="shared" si="110"/>
        <v>0.12011536792101536</v>
      </c>
      <c r="O155" s="174">
        <f t="shared" si="111"/>
        <v>21.317511920468288</v>
      </c>
      <c r="P155" s="175">
        <f t="shared" si="93"/>
        <v>0.57932523769514355</v>
      </c>
      <c r="Q155" s="174">
        <f t="shared" si="112"/>
        <v>66.135373031579405</v>
      </c>
      <c r="R155" s="170">
        <f t="shared" si="113"/>
        <v>114.51101818328733</v>
      </c>
      <c r="S155" s="170">
        <f t="shared" si="114"/>
        <v>7.6340678788858218</v>
      </c>
      <c r="T155" s="291">
        <f t="shared" si="137"/>
        <v>0.63617232324048512</v>
      </c>
      <c r="U155" s="170">
        <f t="shared" si="115"/>
        <v>4.3659321211141782</v>
      </c>
      <c r="V155" s="170">
        <f t="shared" si="116"/>
        <v>19.634067878885823</v>
      </c>
      <c r="W155" s="176">
        <f t="shared" si="117"/>
        <v>0.18191383837975741</v>
      </c>
      <c r="X155" s="176">
        <f t="shared" si="118"/>
        <v>0.81808616162024261</v>
      </c>
      <c r="Y155" s="173">
        <f t="shared" si="119"/>
        <v>0.26111111111111113</v>
      </c>
      <c r="Z155" s="173">
        <f t="shared" si="95"/>
        <v>0.89722222222222225</v>
      </c>
      <c r="AA155" s="174">
        <f t="shared" si="120"/>
        <v>122.03197221812096</v>
      </c>
      <c r="AB155" s="174">
        <f t="shared" si="121"/>
        <v>40.407869586136975</v>
      </c>
      <c r="AC155" s="170">
        <f t="shared" si="122"/>
        <v>123.54779554270284</v>
      </c>
      <c r="AD155" s="170">
        <f t="shared" si="123"/>
        <v>8.2365197028468558</v>
      </c>
      <c r="AE155" s="176">
        <f t="shared" si="124"/>
        <v>0.15681167904804769</v>
      </c>
      <c r="AF155" s="176">
        <f t="shared" si="125"/>
        <v>0.84318832095195229</v>
      </c>
      <c r="AG155" s="173">
        <f t="shared" si="96"/>
        <v>0.23613691674319126</v>
      </c>
      <c r="AH155" s="173">
        <f t="shared" si="97"/>
        <v>0.92251355864709594</v>
      </c>
      <c r="AI155" s="170">
        <f t="shared" si="126"/>
        <v>135.19377159701102</v>
      </c>
      <c r="AJ155" s="170">
        <f t="shared" si="127"/>
        <v>9.0129181064674011</v>
      </c>
      <c r="AK155" s="176">
        <f t="shared" si="128"/>
        <v>0.12446174556385829</v>
      </c>
      <c r="AL155" s="176">
        <f t="shared" si="129"/>
        <v>0.87553825443614175</v>
      </c>
      <c r="AM155" s="173">
        <f t="shared" si="98"/>
        <v>0.20378698325900188</v>
      </c>
      <c r="AN155" s="173">
        <f t="shared" si="99"/>
        <v>0.95486349213128541</v>
      </c>
      <c r="AO155" s="170">
        <f t="shared" si="130"/>
        <v>149.69028575875259</v>
      </c>
      <c r="AP155" s="170">
        <f t="shared" si="131"/>
        <v>9.9793523839168401</v>
      </c>
      <c r="AQ155" s="176">
        <f t="shared" si="132"/>
        <v>8.4193650670131667E-2</v>
      </c>
      <c r="AR155" s="176">
        <f t="shared" si="133"/>
        <v>0.91580634932986837</v>
      </c>
      <c r="AS155" s="173">
        <f t="shared" si="100"/>
        <v>0.16351888836527526</v>
      </c>
      <c r="AT155" s="173">
        <f t="shared" si="101"/>
        <v>0.99513158702501192</v>
      </c>
      <c r="AU155" s="177">
        <f t="shared" si="94"/>
        <v>5</v>
      </c>
      <c r="AV155" s="178" t="str">
        <f t="shared" si="134"/>
        <v>Jeudi</v>
      </c>
      <c r="AW155" s="177" t="str">
        <f>IF($BD$9="OUI","U",IF(Paramètres!$E$10=Paramètres!$G$10,"-",IF(F155&lt;$BD$7,$BF$8,IF(AND(F155&gt;=$BD$7,F155&lt;$BD$8),$BF$7,IF(AND(F155&gt;=$BD$8,F155&lt;$BE$7),$BF$8,$BF$7)))))</f>
        <v>E</v>
      </c>
      <c r="AX155" s="179">
        <f>IF($BD$9="OUI",0,IF(AW155="H",Paramètres!$E$10,IF(AW155="E",Paramètres!$G$10,Paramètres!$E$10)))</f>
        <v>2</v>
      </c>
      <c r="AY155" s="168" t="str">
        <f t="shared" si="102"/>
        <v>+</v>
      </c>
      <c r="AZ155" s="298">
        <f t="shared" si="135"/>
        <v>1.2064636921098604E-3</v>
      </c>
      <c r="BB155" s="240" t="str">
        <f>IF($BD$9="OUI","U",IF(Paramètres!$D$10=Paramètres!$G$10,"",IF(F155&lt;$BD$7,$BF$8,IF(AND(F155&gt;=$BD$7,F155&lt;$BD$8),$BF$7,IF(AND(F155&gt;=$BD$8,F155&lt;$BE$7),$BF$8,$BF$7)))))</f>
        <v>E</v>
      </c>
    </row>
    <row r="156" spans="6:54" ht="14">
      <c r="F156" s="297">
        <f t="shared" si="136"/>
        <v>44344</v>
      </c>
      <c r="G156" s="169">
        <f t="shared" si="103"/>
        <v>148</v>
      </c>
      <c r="H156" s="170">
        <f t="shared" si="104"/>
        <v>142.86879999999996</v>
      </c>
      <c r="I156" s="170">
        <f t="shared" si="105"/>
        <v>1.1361209238030376</v>
      </c>
      <c r="J156" s="170">
        <f t="shared" si="106"/>
        <v>67.00492092380307</v>
      </c>
      <c r="K156" s="170">
        <f t="shared" si="107"/>
        <v>-1.8265660163471951</v>
      </c>
      <c r="L156" s="171">
        <f t="shared" si="108"/>
        <v>-2.7617803701766297</v>
      </c>
      <c r="M156" s="172" t="str">
        <f t="shared" si="109"/>
        <v>-</v>
      </c>
      <c r="N156" s="173">
        <f t="shared" si="110"/>
        <v>0.11507418209069291</v>
      </c>
      <c r="O156" s="174">
        <f t="shared" si="111"/>
        <v>21.480846713627763</v>
      </c>
      <c r="P156" s="175">
        <f t="shared" si="93"/>
        <v>0.57940925745898231</v>
      </c>
      <c r="Q156" s="174">
        <f t="shared" si="112"/>
        <v>66.298707824738869</v>
      </c>
      <c r="R156" s="170">
        <f t="shared" si="113"/>
        <v>114.72115365395766</v>
      </c>
      <c r="S156" s="170">
        <f t="shared" si="114"/>
        <v>7.6480769102638435</v>
      </c>
      <c r="T156" s="291">
        <f t="shared" si="137"/>
        <v>0.637339742521987</v>
      </c>
      <c r="U156" s="170">
        <f t="shared" si="115"/>
        <v>4.3519230897361565</v>
      </c>
      <c r="V156" s="170">
        <f t="shared" si="116"/>
        <v>19.648076910263843</v>
      </c>
      <c r="W156" s="176">
        <f t="shared" si="117"/>
        <v>0.18133012873900653</v>
      </c>
      <c r="X156" s="176">
        <f t="shared" si="118"/>
        <v>0.81866987126099344</v>
      </c>
      <c r="Y156" s="173">
        <f t="shared" si="119"/>
        <v>0.26041666666666669</v>
      </c>
      <c r="Z156" s="173">
        <f t="shared" si="95"/>
        <v>0.8979166666666667</v>
      </c>
      <c r="AA156" s="174">
        <f t="shared" si="120"/>
        <v>122.28682765336579</v>
      </c>
      <c r="AB156" s="174">
        <f t="shared" si="121"/>
        <v>40.332581747310861</v>
      </c>
      <c r="AC156" s="170">
        <f t="shared" si="122"/>
        <v>123.78793668251033</v>
      </c>
      <c r="AD156" s="170">
        <f t="shared" si="123"/>
        <v>8.2525291121673554</v>
      </c>
      <c r="AE156" s="176">
        <f t="shared" si="124"/>
        <v>0.1561446203263602</v>
      </c>
      <c r="AF156" s="176">
        <f t="shared" si="125"/>
        <v>0.84385537967363977</v>
      </c>
      <c r="AG156" s="173">
        <f t="shared" si="96"/>
        <v>0.23555387778534245</v>
      </c>
      <c r="AH156" s="173">
        <f t="shared" si="97"/>
        <v>0.92326463713262219</v>
      </c>
      <c r="AI156" s="170">
        <f t="shared" si="126"/>
        <v>135.49241881241221</v>
      </c>
      <c r="AJ156" s="170">
        <f t="shared" si="127"/>
        <v>9.0328279208274811</v>
      </c>
      <c r="AK156" s="176">
        <f t="shared" si="128"/>
        <v>0.12363216996552162</v>
      </c>
      <c r="AL156" s="176">
        <f t="shared" si="129"/>
        <v>0.87636783003447827</v>
      </c>
      <c r="AM156" s="173">
        <f t="shared" si="98"/>
        <v>0.2030414274245039</v>
      </c>
      <c r="AN156" s="173">
        <f t="shared" si="99"/>
        <v>0.95577708749346069</v>
      </c>
      <c r="AO156" s="170">
        <f t="shared" si="130"/>
        <v>150.12860305821624</v>
      </c>
      <c r="AP156" s="170">
        <f t="shared" si="131"/>
        <v>10.008573537214415</v>
      </c>
      <c r="AQ156" s="176">
        <f t="shared" si="132"/>
        <v>8.2976102616066028E-2</v>
      </c>
      <c r="AR156" s="176">
        <f t="shared" si="133"/>
        <v>0.91702389738393408</v>
      </c>
      <c r="AS156" s="173">
        <f t="shared" si="100"/>
        <v>0.16238536007504831</v>
      </c>
      <c r="AT156" s="173">
        <f t="shared" si="101"/>
        <v>0.99643315484291639</v>
      </c>
      <c r="AU156" s="177">
        <f t="shared" si="94"/>
        <v>6</v>
      </c>
      <c r="AV156" s="178" t="str">
        <f t="shared" si="134"/>
        <v>Vendredi</v>
      </c>
      <c r="AW156" s="177" t="str">
        <f>IF($BD$9="OUI","U",IF(Paramètres!$E$10=Paramètres!$G$10,"-",IF(F156&lt;$BD$7,$BF$8,IF(AND(F156&gt;=$BD$7,F156&lt;$BD$8),$BF$7,IF(AND(F156&gt;=$BD$8,F156&lt;$BE$7),$BF$8,$BF$7)))))</f>
        <v>E</v>
      </c>
      <c r="AX156" s="179">
        <f>IF($BD$9="OUI",0,IF(AW156="H",Paramètres!$E$10,IF(AW156="E",Paramètres!$G$10,Paramètres!$E$10)))</f>
        <v>2</v>
      </c>
      <c r="AY156" s="168" t="str">
        <f t="shared" si="102"/>
        <v>+</v>
      </c>
      <c r="AZ156" s="298">
        <f t="shared" si="135"/>
        <v>1.1674192815018802E-3</v>
      </c>
      <c r="BB156" s="240" t="str">
        <f>IF($BD$9="OUI","U",IF(Paramètres!$D$10=Paramètres!$G$10,"",IF(F156&lt;$BD$7,$BF$8,IF(AND(F156&gt;=$BD$7,F156&lt;$BD$8),$BF$7,IF(AND(F156&gt;=$BD$8,F156&lt;$BE$7),$BF$8,$BF$7)))))</f>
        <v>E</v>
      </c>
    </row>
    <row r="157" spans="6:54" ht="14">
      <c r="F157" s="297">
        <f t="shared" si="136"/>
        <v>44345</v>
      </c>
      <c r="G157" s="169">
        <f t="shared" si="103"/>
        <v>149</v>
      </c>
      <c r="H157" s="170">
        <f t="shared" si="104"/>
        <v>143.8544</v>
      </c>
      <c r="I157" s="170">
        <f t="shared" si="105"/>
        <v>1.1098999825222724</v>
      </c>
      <c r="J157" s="170">
        <f t="shared" si="106"/>
        <v>67.964299982522277</v>
      </c>
      <c r="K157" s="170">
        <f t="shared" si="107"/>
        <v>-1.7682089334844948</v>
      </c>
      <c r="L157" s="171">
        <f t="shared" si="108"/>
        <v>-2.6332358038488897</v>
      </c>
      <c r="M157" s="172" t="str">
        <f t="shared" si="109"/>
        <v>-</v>
      </c>
      <c r="N157" s="173">
        <f t="shared" si="110"/>
        <v>0.10971815849370374</v>
      </c>
      <c r="O157" s="174">
        <f t="shared" si="111"/>
        <v>21.637981020559991</v>
      </c>
      <c r="P157" s="175">
        <f t="shared" si="93"/>
        <v>0.57949852451893213</v>
      </c>
      <c r="Q157" s="174">
        <f t="shared" si="112"/>
        <v>66.455842131671105</v>
      </c>
      <c r="R157" s="170">
        <f t="shared" si="113"/>
        <v>114.92410464954501</v>
      </c>
      <c r="S157" s="170">
        <f t="shared" si="114"/>
        <v>7.6616069766363344</v>
      </c>
      <c r="T157" s="291">
        <f t="shared" si="137"/>
        <v>0.6384672480530279</v>
      </c>
      <c r="U157" s="170">
        <f t="shared" si="115"/>
        <v>4.3383930233636656</v>
      </c>
      <c r="V157" s="170">
        <f t="shared" si="116"/>
        <v>19.661606976636335</v>
      </c>
      <c r="W157" s="176">
        <f t="shared" si="117"/>
        <v>0.18076637597348608</v>
      </c>
      <c r="X157" s="176">
        <f t="shared" si="118"/>
        <v>0.81923362402651401</v>
      </c>
      <c r="Y157" s="173">
        <f t="shared" si="119"/>
        <v>0.26041666666666669</v>
      </c>
      <c r="Z157" s="173">
        <f t="shared" si="95"/>
        <v>0.89861111111111114</v>
      </c>
      <c r="AA157" s="174">
        <f t="shared" si="120"/>
        <v>122.53241532865809</v>
      </c>
      <c r="AB157" s="174">
        <f t="shared" si="121"/>
        <v>40.259362978543194</v>
      </c>
      <c r="AC157" s="170">
        <f t="shared" si="122"/>
        <v>124.02019499644348</v>
      </c>
      <c r="AD157" s="170">
        <f t="shared" si="123"/>
        <v>8.2680129997628988</v>
      </c>
      <c r="AE157" s="176">
        <f t="shared" si="124"/>
        <v>0.15549945834321255</v>
      </c>
      <c r="AF157" s="176">
        <f t="shared" si="125"/>
        <v>0.84450054165678745</v>
      </c>
      <c r="AG157" s="173">
        <f t="shared" si="96"/>
        <v>0.23499798286214466</v>
      </c>
      <c r="AH157" s="173">
        <f t="shared" si="97"/>
        <v>0.92399906617571947</v>
      </c>
      <c r="AI157" s="170">
        <f t="shared" si="126"/>
        <v>135.78206907475212</v>
      </c>
      <c r="AJ157" s="170">
        <f t="shared" si="127"/>
        <v>9.0521379383168075</v>
      </c>
      <c r="AK157" s="176">
        <f t="shared" si="128"/>
        <v>0.12282758590346636</v>
      </c>
      <c r="AL157" s="176">
        <f t="shared" si="129"/>
        <v>0.87717241409653368</v>
      </c>
      <c r="AM157" s="173">
        <f t="shared" si="98"/>
        <v>0.20232611042239845</v>
      </c>
      <c r="AN157" s="173">
        <f t="shared" si="99"/>
        <v>0.9566709386154657</v>
      </c>
      <c r="AO157" s="170">
        <f t="shared" si="130"/>
        <v>150.55723190054707</v>
      </c>
      <c r="AP157" s="170">
        <f t="shared" si="131"/>
        <v>10.037148793369804</v>
      </c>
      <c r="AQ157" s="176">
        <f t="shared" si="132"/>
        <v>8.1785466942924837E-2</v>
      </c>
      <c r="AR157" s="176">
        <f t="shared" si="133"/>
        <v>0.91821453305707512</v>
      </c>
      <c r="AS157" s="173">
        <f t="shared" si="100"/>
        <v>0.16128399146185693</v>
      </c>
      <c r="AT157" s="173">
        <f t="shared" si="101"/>
        <v>0.99771305757600715</v>
      </c>
      <c r="AU157" s="177">
        <f t="shared" si="94"/>
        <v>7</v>
      </c>
      <c r="AV157" s="178" t="str">
        <f t="shared" si="134"/>
        <v>Samedi</v>
      </c>
      <c r="AW157" s="177" t="str">
        <f>IF($BD$9="OUI","U",IF(Paramètres!$E$10=Paramètres!$G$10,"-",IF(F157&lt;$BD$7,$BF$8,IF(AND(F157&gt;=$BD$7,F157&lt;$BD$8),$BF$7,IF(AND(F157&gt;=$BD$8,F157&lt;$BE$7),$BF$8,$BF$7)))))</f>
        <v>E</v>
      </c>
      <c r="AX157" s="179">
        <f>IF($BD$9="OUI",0,IF(AW157="H",Paramètres!$E$10,IF(AW157="E",Paramètres!$G$10,Paramètres!$E$10)))</f>
        <v>2</v>
      </c>
      <c r="AY157" s="168" t="str">
        <f t="shared" si="102"/>
        <v>+</v>
      </c>
      <c r="AZ157" s="298">
        <f t="shared" si="135"/>
        <v>1.1275055310409066E-3</v>
      </c>
      <c r="BB157" s="240" t="str">
        <f>IF($BD$9="OUI","U",IF(Paramètres!$D$10=Paramètres!$G$10,"",IF(F157&lt;$BD$7,$BF$8,IF(AND(F157&gt;=$BD$7,F157&lt;$BD$8),$BF$7,IF(AND(F157&gt;=$BD$8,F157&lt;$BE$7),$BF$8,$BF$7)))))</f>
        <v>E</v>
      </c>
    </row>
    <row r="158" spans="6:54" ht="14">
      <c r="F158" s="297">
        <f t="shared" si="136"/>
        <v>44346</v>
      </c>
      <c r="G158" s="169">
        <f t="shared" si="103"/>
        <v>150</v>
      </c>
      <c r="H158" s="170">
        <f t="shared" si="104"/>
        <v>144.84000000000003</v>
      </c>
      <c r="I158" s="170">
        <f t="shared" si="105"/>
        <v>1.0833675325681671</v>
      </c>
      <c r="J158" s="170">
        <f t="shared" si="106"/>
        <v>68.923367532568136</v>
      </c>
      <c r="K158" s="170">
        <f t="shared" si="107"/>
        <v>-1.7077108618663503</v>
      </c>
      <c r="L158" s="171">
        <f t="shared" si="108"/>
        <v>-2.497373317192733</v>
      </c>
      <c r="M158" s="172" t="str">
        <f t="shared" si="109"/>
        <v>-</v>
      </c>
      <c r="N158" s="173">
        <f t="shared" si="110"/>
        <v>0.10405722154969721</v>
      </c>
      <c r="O158" s="174">
        <f t="shared" si="111"/>
        <v>21.788859225170288</v>
      </c>
      <c r="P158" s="175">
        <f t="shared" si="93"/>
        <v>0.57959287346799893</v>
      </c>
      <c r="Q158" s="174">
        <f t="shared" si="112"/>
        <v>66.606720336281398</v>
      </c>
      <c r="R158" s="170">
        <f t="shared" si="113"/>
        <v>115.11971718230251</v>
      </c>
      <c r="S158" s="170">
        <f t="shared" si="114"/>
        <v>7.6746478121535002</v>
      </c>
      <c r="T158" s="291">
        <f t="shared" si="137"/>
        <v>0.63955398434612498</v>
      </c>
      <c r="U158" s="170">
        <f t="shared" si="115"/>
        <v>4.3253521878464998</v>
      </c>
      <c r="V158" s="170">
        <f t="shared" si="116"/>
        <v>19.674647812153502</v>
      </c>
      <c r="W158" s="176">
        <f t="shared" si="117"/>
        <v>0.18022300782693748</v>
      </c>
      <c r="X158" s="176">
        <f t="shared" si="118"/>
        <v>0.81977699217306255</v>
      </c>
      <c r="Y158" s="173">
        <f t="shared" si="119"/>
        <v>0.25972222222222224</v>
      </c>
      <c r="Z158" s="173">
        <f t="shared" si="95"/>
        <v>0.89930555555555547</v>
      </c>
      <c r="AA158" s="174">
        <f t="shared" si="120"/>
        <v>122.76860645954069</v>
      </c>
      <c r="AB158" s="174">
        <f t="shared" si="121"/>
        <v>40.188324694784022</v>
      </c>
      <c r="AC158" s="170">
        <f t="shared" si="122"/>
        <v>124.24436251663813</v>
      </c>
      <c r="AD158" s="170">
        <f t="shared" si="123"/>
        <v>8.2829575011092089</v>
      </c>
      <c r="AE158" s="176">
        <f t="shared" si="124"/>
        <v>0.15487677078711629</v>
      </c>
      <c r="AF158" s="176">
        <f t="shared" si="125"/>
        <v>0.84512322921288374</v>
      </c>
      <c r="AG158" s="173">
        <f t="shared" si="96"/>
        <v>0.23446964425511516</v>
      </c>
      <c r="AH158" s="173">
        <f t="shared" si="97"/>
        <v>0.92471610268088256</v>
      </c>
      <c r="AI158" s="170">
        <f t="shared" si="126"/>
        <v>136.06239442340274</v>
      </c>
      <c r="AJ158" s="170">
        <f t="shared" si="127"/>
        <v>9.0708262948935161</v>
      </c>
      <c r="AK158" s="176">
        <f t="shared" si="128"/>
        <v>0.12204890437943683</v>
      </c>
      <c r="AL158" s="176">
        <f t="shared" si="129"/>
        <v>0.87795109562056306</v>
      </c>
      <c r="AM158" s="173">
        <f t="shared" si="98"/>
        <v>0.20164177784743567</v>
      </c>
      <c r="AN158" s="173">
        <f t="shared" si="99"/>
        <v>0.95754396908856199</v>
      </c>
      <c r="AO158" s="170">
        <f t="shared" si="130"/>
        <v>150.97550122426614</v>
      </c>
      <c r="AP158" s="170">
        <f t="shared" si="131"/>
        <v>10.065033414951076</v>
      </c>
      <c r="AQ158" s="176">
        <f t="shared" si="132"/>
        <v>8.0623607710371845E-2</v>
      </c>
      <c r="AR158" s="176">
        <f t="shared" si="133"/>
        <v>0.91937639228962809</v>
      </c>
      <c r="AS158" s="173">
        <f t="shared" si="100"/>
        <v>0.16021648117837073</v>
      </c>
      <c r="AT158" s="173">
        <f t="shared" si="101"/>
        <v>0.9989692657576269</v>
      </c>
      <c r="AU158" s="177">
        <f t="shared" si="94"/>
        <v>1</v>
      </c>
      <c r="AV158" s="178" t="str">
        <f t="shared" si="134"/>
        <v>Dimanche</v>
      </c>
      <c r="AW158" s="177" t="str">
        <f>IF($BD$9="OUI","U",IF(Paramètres!$E$10=Paramètres!$G$10,"-",IF(F158&lt;$BD$7,$BF$8,IF(AND(F158&gt;=$BD$7,F158&lt;$BD$8),$BF$7,IF(AND(F158&gt;=$BD$8,F158&lt;$BE$7),$BF$8,$BF$7)))))</f>
        <v>E</v>
      </c>
      <c r="AX158" s="179">
        <f>IF($BD$9="OUI",0,IF(AW158="H",Paramètres!$E$10,IF(AW158="E",Paramètres!$G$10,Paramètres!$E$10)))</f>
        <v>2</v>
      </c>
      <c r="AY158" s="168" t="str">
        <f t="shared" si="102"/>
        <v>+</v>
      </c>
      <c r="AZ158" s="298">
        <f t="shared" si="135"/>
        <v>1.0867362930970792E-3</v>
      </c>
      <c r="BB158" s="240" t="str">
        <f>IF($BD$9="OUI","U",IF(Paramètres!$D$10=Paramètres!$G$10,"",IF(F158&lt;$BD$7,$BF$8,IF(AND(F158&gt;=$BD$7,F158&lt;$BD$8),$BF$7,IF(AND(F158&gt;=$BD$8,F158&lt;$BE$7),$BF$8,$BF$7)))))</f>
        <v>E</v>
      </c>
    </row>
    <row r="159" spans="6:54" ht="14">
      <c r="F159" s="297">
        <f t="shared" si="136"/>
        <v>44347</v>
      </c>
      <c r="G159" s="169">
        <f t="shared" si="103"/>
        <v>151</v>
      </c>
      <c r="H159" s="170">
        <f t="shared" si="104"/>
        <v>145.82560000000001</v>
      </c>
      <c r="I159" s="170">
        <f t="shared" si="105"/>
        <v>1.056531229153336</v>
      </c>
      <c r="J159" s="170">
        <f t="shared" si="106"/>
        <v>69.882131229153345</v>
      </c>
      <c r="K159" s="170">
        <f t="shared" si="107"/>
        <v>-1.645141946834235</v>
      </c>
      <c r="L159" s="171">
        <f t="shared" si="108"/>
        <v>-2.354442870723596</v>
      </c>
      <c r="M159" s="172" t="str">
        <f t="shared" si="109"/>
        <v>-</v>
      </c>
      <c r="N159" s="173">
        <f t="shared" si="110"/>
        <v>9.810178628014983E-2</v>
      </c>
      <c r="O159" s="174">
        <f t="shared" si="111"/>
        <v>21.933427695507799</v>
      </c>
      <c r="P159" s="175">
        <f t="shared" si="93"/>
        <v>0.57969213072249137</v>
      </c>
      <c r="Q159" s="174">
        <f t="shared" si="112"/>
        <v>66.751288806618916</v>
      </c>
      <c r="R159" s="170">
        <f t="shared" si="113"/>
        <v>115.30784014610705</v>
      </c>
      <c r="S159" s="170">
        <f t="shared" si="114"/>
        <v>7.6871893430738032</v>
      </c>
      <c r="T159" s="291">
        <f t="shared" si="137"/>
        <v>0.64059911192281693</v>
      </c>
      <c r="U159" s="170">
        <f t="shared" si="115"/>
        <v>4.3128106569261968</v>
      </c>
      <c r="V159" s="170">
        <f t="shared" si="116"/>
        <v>19.687189343073804</v>
      </c>
      <c r="W159" s="176">
        <f t="shared" si="117"/>
        <v>0.17970044403859153</v>
      </c>
      <c r="X159" s="176">
        <f t="shared" si="118"/>
        <v>0.82029955596140847</v>
      </c>
      <c r="Y159" s="173">
        <f t="shared" si="119"/>
        <v>0.25972222222222224</v>
      </c>
      <c r="Z159" s="173">
        <f t="shared" si="95"/>
        <v>0.9</v>
      </c>
      <c r="AA159" s="174">
        <f t="shared" si="120"/>
        <v>122.99527546051996</v>
      </c>
      <c r="AB159" s="174">
        <f t="shared" si="121"/>
        <v>40.11957621498712</v>
      </c>
      <c r="AC159" s="170">
        <f t="shared" si="122"/>
        <v>124.46023432418825</v>
      </c>
      <c r="AD159" s="170">
        <f t="shared" si="123"/>
        <v>8.2973489549458836</v>
      </c>
      <c r="AE159" s="176">
        <f t="shared" si="124"/>
        <v>0.15427712687725484</v>
      </c>
      <c r="AF159" s="176">
        <f t="shared" si="125"/>
        <v>0.84572287312274508</v>
      </c>
      <c r="AG159" s="173">
        <f t="shared" si="96"/>
        <v>0.23396925759974616</v>
      </c>
      <c r="AH159" s="173">
        <f t="shared" si="97"/>
        <v>0.92541500384523634</v>
      </c>
      <c r="AI159" s="170">
        <f t="shared" si="126"/>
        <v>136.33306838090331</v>
      </c>
      <c r="AJ159" s="170">
        <f t="shared" si="127"/>
        <v>9.0888712253935537</v>
      </c>
      <c r="AK159" s="176">
        <f t="shared" si="128"/>
        <v>0.1212970322752686</v>
      </c>
      <c r="AL159" s="176">
        <f t="shared" si="129"/>
        <v>0.87870296772473144</v>
      </c>
      <c r="AM159" s="173">
        <f t="shared" si="98"/>
        <v>0.2009891629977599</v>
      </c>
      <c r="AN159" s="173">
        <f t="shared" si="99"/>
        <v>0.9583950984472227</v>
      </c>
      <c r="AO159" s="170">
        <f t="shared" si="130"/>
        <v>151.38271816861098</v>
      </c>
      <c r="AP159" s="170">
        <f t="shared" si="131"/>
        <v>10.092181211240732</v>
      </c>
      <c r="AQ159" s="176">
        <f t="shared" si="132"/>
        <v>7.9492449531636186E-2</v>
      </c>
      <c r="AR159" s="176">
        <f t="shared" si="133"/>
        <v>0.92050755046836386</v>
      </c>
      <c r="AS159" s="173">
        <f t="shared" si="100"/>
        <v>0.15918458025412752</v>
      </c>
      <c r="AT159" s="173">
        <f t="shared" si="101"/>
        <v>1.0001996811908551</v>
      </c>
      <c r="AU159" s="177">
        <f t="shared" si="94"/>
        <v>2</v>
      </c>
      <c r="AV159" s="178" t="str">
        <f t="shared" si="134"/>
        <v>Lundi</v>
      </c>
      <c r="AW159" s="177" t="str">
        <f>IF($BD$9="OUI","U",IF(Paramètres!$E$10=Paramètres!$G$10,"-",IF(F159&lt;$BD$7,$BF$8,IF(AND(F159&gt;=$BD$7,F159&lt;$BD$8),$BF$7,IF(AND(F159&gt;=$BD$8,F159&lt;$BE$7),$BF$8,$BF$7)))))</f>
        <v>E</v>
      </c>
      <c r="AX159" s="179">
        <f>IF($BD$9="OUI",0,IF(AW159="H",Paramètres!$E$10,IF(AW159="E",Paramètres!$G$10,Paramètres!$E$10)))</f>
        <v>2</v>
      </c>
      <c r="AY159" s="168" t="str">
        <f t="shared" si="102"/>
        <v>+</v>
      </c>
      <c r="AZ159" s="298">
        <f t="shared" si="135"/>
        <v>1.045127576691951E-3</v>
      </c>
      <c r="BB159" s="240" t="str">
        <f>IF($BD$9="OUI","U",IF(Paramètres!$D$10=Paramètres!$G$10,"",IF(F159&lt;$BD$7,$BF$8,IF(AND(F159&gt;=$BD$7,F159&lt;$BD$8),$BF$7,IF(AND(F159&gt;=$BD$8,F159&lt;$BE$7),$BF$8,$BF$7)))))</f>
        <v>E</v>
      </c>
    </row>
    <row r="160" spans="6:54" ht="14">
      <c r="F160" s="297">
        <f t="shared" si="136"/>
        <v>44348</v>
      </c>
      <c r="G160" s="169">
        <f t="shared" si="103"/>
        <v>152</v>
      </c>
      <c r="H160" s="170">
        <f t="shared" si="104"/>
        <v>146.81119999999999</v>
      </c>
      <c r="I160" s="170">
        <f t="shared" si="105"/>
        <v>1.0293987976179086</v>
      </c>
      <c r="J160" s="170">
        <f t="shared" si="106"/>
        <v>70.840598797617872</v>
      </c>
      <c r="K160" s="170">
        <f t="shared" si="107"/>
        <v>-1.5805752639049144</v>
      </c>
      <c r="L160" s="171">
        <f t="shared" si="108"/>
        <v>-2.2047058651480231</v>
      </c>
      <c r="M160" s="172" t="str">
        <f t="shared" si="109"/>
        <v>-</v>
      </c>
      <c r="N160" s="173">
        <f t="shared" si="110"/>
        <v>9.1862744381167635E-2</v>
      </c>
      <c r="O160" s="174">
        <f t="shared" si="111"/>
        <v>22.071634841788935</v>
      </c>
      <c r="P160" s="175">
        <f t="shared" si="93"/>
        <v>0.57979611475414106</v>
      </c>
      <c r="Q160" s="174">
        <f t="shared" si="112"/>
        <v>66.889495952900049</v>
      </c>
      <c r="R160" s="170">
        <f t="shared" si="113"/>
        <v>115.48832570932392</v>
      </c>
      <c r="S160" s="170">
        <f t="shared" si="114"/>
        <v>7.6992217139549277</v>
      </c>
      <c r="T160" s="291">
        <f t="shared" si="137"/>
        <v>0.64160180949624401</v>
      </c>
      <c r="U160" s="170">
        <f t="shared" si="115"/>
        <v>4.3007782860450723</v>
      </c>
      <c r="V160" s="170">
        <f t="shared" si="116"/>
        <v>19.699221713954927</v>
      </c>
      <c r="W160" s="176">
        <f t="shared" si="117"/>
        <v>0.17919909525187802</v>
      </c>
      <c r="X160" s="176">
        <f t="shared" si="118"/>
        <v>0.82080090474812195</v>
      </c>
      <c r="Y160" s="173">
        <f t="shared" si="119"/>
        <v>0.2590277777777778</v>
      </c>
      <c r="Z160" s="173">
        <f t="shared" si="95"/>
        <v>0.90069444444444446</v>
      </c>
      <c r="AA160" s="174">
        <f t="shared" si="120"/>
        <v>123.21230020129811</v>
      </c>
      <c r="AB160" s="174">
        <f t="shared" si="121"/>
        <v>40.053224482769629</v>
      </c>
      <c r="AC160" s="170">
        <f t="shared" si="122"/>
        <v>124.66760912995633</v>
      </c>
      <c r="AD160" s="170">
        <f t="shared" si="123"/>
        <v>8.3111739419970885</v>
      </c>
      <c r="AE160" s="176">
        <f t="shared" si="124"/>
        <v>0.15370108575012131</v>
      </c>
      <c r="AF160" s="176">
        <f t="shared" si="125"/>
        <v>0.8462989142498788</v>
      </c>
      <c r="AG160" s="173">
        <f t="shared" si="96"/>
        <v>0.23349720050426234</v>
      </c>
      <c r="AH160" s="173">
        <f t="shared" si="97"/>
        <v>0.92609502900401985</v>
      </c>
      <c r="AI160" s="170">
        <f t="shared" si="126"/>
        <v>136.59376700453177</v>
      </c>
      <c r="AJ160" s="170">
        <f t="shared" si="127"/>
        <v>9.1062511336354515</v>
      </c>
      <c r="AK160" s="176">
        <f t="shared" si="128"/>
        <v>0.12057286943185619</v>
      </c>
      <c r="AL160" s="176">
        <f t="shared" si="129"/>
        <v>0.87942713056814392</v>
      </c>
      <c r="AM160" s="173">
        <f t="shared" si="98"/>
        <v>0.20036898418599722</v>
      </c>
      <c r="AN160" s="173">
        <f t="shared" si="99"/>
        <v>0.95922324532228498</v>
      </c>
      <c r="AO160" s="170">
        <f t="shared" si="130"/>
        <v>151.77816955687481</v>
      </c>
      <c r="AP160" s="170">
        <f t="shared" si="131"/>
        <v>10.118544637124987</v>
      </c>
      <c r="AQ160" s="176">
        <f t="shared" si="132"/>
        <v>7.8393973453125529E-2</v>
      </c>
      <c r="AR160" s="176">
        <f t="shared" si="133"/>
        <v>0.92160602654687451</v>
      </c>
      <c r="AS160" s="173">
        <f t="shared" si="100"/>
        <v>0.15819008820726657</v>
      </c>
      <c r="AT160" s="173">
        <f t="shared" si="101"/>
        <v>1.0014021413010157</v>
      </c>
      <c r="AU160" s="177">
        <f t="shared" si="94"/>
        <v>3</v>
      </c>
      <c r="AV160" s="178" t="str">
        <f t="shared" si="134"/>
        <v>Mardi</v>
      </c>
      <c r="AW160" s="177" t="str">
        <f>IF($BD$9="OUI","U",IF(Paramètres!$E$10=Paramètres!$G$10,"-",IF(F160&lt;$BD$7,$BF$8,IF(AND(F160&gt;=$BD$7,F160&lt;$BD$8),$BF$7,IF(AND(F160&gt;=$BD$8,F160&lt;$BE$7),$BF$8,$BF$7)))))</f>
        <v>E</v>
      </c>
      <c r="AX160" s="179">
        <f>IF($BD$9="OUI",0,IF(AW160="H",Paramètres!$E$10,IF(AW160="E",Paramètres!$G$10,Paramètres!$E$10)))</f>
        <v>2</v>
      </c>
      <c r="AY160" s="168" t="str">
        <f t="shared" si="102"/>
        <v>+</v>
      </c>
      <c r="AZ160" s="298">
        <f t="shared" si="135"/>
        <v>1.0026975734270804E-3</v>
      </c>
      <c r="BB160" s="240" t="str">
        <f>IF($BD$9="OUI","U",IF(Paramètres!$D$10=Paramètres!$G$10,"",IF(F160&lt;$BD$7,$BF$8,IF(AND(F160&gt;=$BD$7,F160&lt;$BD$8),$BF$7,IF(AND(F160&gt;=$BD$8,F160&lt;$BE$7),$BF$8,$BF$7)))))</f>
        <v>E</v>
      </c>
    </row>
    <row r="161" spans="6:54" ht="14">
      <c r="F161" s="297">
        <f t="shared" si="136"/>
        <v>44349</v>
      </c>
      <c r="G161" s="169">
        <f t="shared" si="103"/>
        <v>153</v>
      </c>
      <c r="H161" s="170">
        <f t="shared" si="104"/>
        <v>147.79680000000002</v>
      </c>
      <c r="I161" s="170">
        <f t="shared" si="105"/>
        <v>1.0019780313986839</v>
      </c>
      <c r="J161" s="170">
        <f t="shared" si="106"/>
        <v>71.798778031398683</v>
      </c>
      <c r="K161" s="170">
        <f t="shared" si="107"/>
        <v>-1.5140867271116958</v>
      </c>
      <c r="L161" s="171">
        <f t="shared" si="108"/>
        <v>-2.0484347828520475</v>
      </c>
      <c r="M161" s="172" t="str">
        <f t="shared" si="109"/>
        <v>-</v>
      </c>
      <c r="N161" s="173">
        <f t="shared" si="110"/>
        <v>8.5351449285501979E-2</v>
      </c>
      <c r="O161" s="174">
        <f t="shared" si="111"/>
        <v>22.203431173280606</v>
      </c>
      <c r="P161" s="175">
        <f t="shared" si="93"/>
        <v>0.57990463633906886</v>
      </c>
      <c r="Q161" s="174">
        <f t="shared" si="112"/>
        <v>67.02129228439172</v>
      </c>
      <c r="R161" s="170">
        <f t="shared" si="113"/>
        <v>115.66102971056998</v>
      </c>
      <c r="S161" s="170">
        <f t="shared" si="114"/>
        <v>7.7107353140379988</v>
      </c>
      <c r="T161" s="291">
        <f t="shared" si="137"/>
        <v>0.64256127616983327</v>
      </c>
      <c r="U161" s="170">
        <f t="shared" si="115"/>
        <v>4.2892646859620012</v>
      </c>
      <c r="V161" s="170">
        <f t="shared" si="116"/>
        <v>19.710735314037997</v>
      </c>
      <c r="W161" s="176">
        <f t="shared" si="117"/>
        <v>0.17871936191508339</v>
      </c>
      <c r="X161" s="176">
        <f t="shared" si="118"/>
        <v>0.82128063808491658</v>
      </c>
      <c r="Y161" s="173">
        <f t="shared" si="119"/>
        <v>0.25833333333333336</v>
      </c>
      <c r="Z161" s="173">
        <f t="shared" si="95"/>
        <v>0.90138888888888891</v>
      </c>
      <c r="AA161" s="174">
        <f t="shared" si="120"/>
        <v>123.41956226412384</v>
      </c>
      <c r="AB161" s="174">
        <f t="shared" si="121"/>
        <v>39.989373785324076</v>
      </c>
      <c r="AC161" s="170">
        <f t="shared" si="122"/>
        <v>124.86628986624751</v>
      </c>
      <c r="AD161" s="170">
        <f t="shared" si="123"/>
        <v>8.3244193244165015</v>
      </c>
      <c r="AE161" s="176">
        <f t="shared" si="124"/>
        <v>0.15314919481597911</v>
      </c>
      <c r="AF161" s="176">
        <f t="shared" si="125"/>
        <v>0.846850805184021</v>
      </c>
      <c r="AG161" s="173">
        <f t="shared" si="96"/>
        <v>0.23305383115504788</v>
      </c>
      <c r="AH161" s="173">
        <f t="shared" si="97"/>
        <v>0.92675544152308975</v>
      </c>
      <c r="AI161" s="170">
        <f t="shared" si="126"/>
        <v>136.84416999094165</v>
      </c>
      <c r="AJ161" s="170">
        <f t="shared" si="127"/>
        <v>9.1229446660627769</v>
      </c>
      <c r="AK161" s="176">
        <f t="shared" si="128"/>
        <v>0.11987730558071763</v>
      </c>
      <c r="AL161" s="176">
        <f t="shared" si="129"/>
        <v>0.88012269441928248</v>
      </c>
      <c r="AM161" s="173">
        <f t="shared" si="98"/>
        <v>0.1997819419197864</v>
      </c>
      <c r="AN161" s="173">
        <f t="shared" si="99"/>
        <v>0.96002733075835123</v>
      </c>
      <c r="AO161" s="170">
        <f t="shared" si="130"/>
        <v>152.16112380484302</v>
      </c>
      <c r="AP161" s="170">
        <f t="shared" si="131"/>
        <v>10.144074920322868</v>
      </c>
      <c r="AQ161" s="176">
        <f t="shared" si="132"/>
        <v>7.7330211653213812E-2</v>
      </c>
      <c r="AR161" s="176">
        <f t="shared" si="133"/>
        <v>0.92266978834678615</v>
      </c>
      <c r="AS161" s="173">
        <f t="shared" si="100"/>
        <v>0.15723484799228263</v>
      </c>
      <c r="AT161" s="173">
        <f t="shared" si="101"/>
        <v>1.002574424685855</v>
      </c>
      <c r="AU161" s="177">
        <f t="shared" si="94"/>
        <v>4</v>
      </c>
      <c r="AV161" s="178" t="str">
        <f t="shared" si="134"/>
        <v>Mercredi</v>
      </c>
      <c r="AW161" s="177" t="str">
        <f>IF($BD$9="OUI","U",IF(Paramètres!$E$10=Paramètres!$G$10,"-",IF(F161&lt;$BD$7,$BF$8,IF(AND(F161&gt;=$BD$7,F161&lt;$BD$8),$BF$7,IF(AND(F161&gt;=$BD$8,F161&lt;$BE$7),$BF$8,$BF$7)))))</f>
        <v>E</v>
      </c>
      <c r="AX161" s="179">
        <f>IF($BD$9="OUI",0,IF(AW161="H",Paramètres!$E$10,IF(AW161="E",Paramètres!$G$10,Paramètres!$E$10)))</f>
        <v>2</v>
      </c>
      <c r="AY161" s="168" t="str">
        <f t="shared" si="102"/>
        <v>+</v>
      </c>
      <c r="AZ161" s="298">
        <f t="shared" si="135"/>
        <v>9.5946667358925986E-4</v>
      </c>
      <c r="BB161" s="240" t="str">
        <f>IF($BD$9="OUI","U",IF(Paramètres!$D$10=Paramètres!$G$10,"",IF(F161&lt;$BD$7,$BF$8,IF(AND(F161&gt;=$BD$7,F161&lt;$BD$8),$BF$7,IF(AND(F161&gt;=$BD$8,F161&lt;$BE$7),$BF$8,$BF$7)))))</f>
        <v>E</v>
      </c>
    </row>
    <row r="162" spans="6:54" ht="14">
      <c r="F162" s="297">
        <f t="shared" si="136"/>
        <v>44350</v>
      </c>
      <c r="G162" s="169">
        <f t="shared" si="103"/>
        <v>154</v>
      </c>
      <c r="H162" s="170">
        <f t="shared" si="104"/>
        <v>148.7824</v>
      </c>
      <c r="I162" s="170">
        <f t="shared" si="105"/>
        <v>0.97427679000124745</v>
      </c>
      <c r="J162" s="170">
        <f t="shared" si="106"/>
        <v>72.756676790001222</v>
      </c>
      <c r="K162" s="170">
        <f t="shared" si="107"/>
        <v>-1.4457549914366667</v>
      </c>
      <c r="L162" s="171">
        <f t="shared" si="108"/>
        <v>-1.8859128057416772</v>
      </c>
      <c r="M162" s="172" t="str">
        <f t="shared" si="109"/>
        <v>-</v>
      </c>
      <c r="N162" s="173">
        <f t="shared" si="110"/>
        <v>7.857970023923655E-2</v>
      </c>
      <c r="O162" s="174">
        <f t="shared" si="111"/>
        <v>22.328769353856273</v>
      </c>
      <c r="P162" s="175">
        <f t="shared" si="93"/>
        <v>0.58001749882317322</v>
      </c>
      <c r="Q162" s="174">
        <f t="shared" si="112"/>
        <v>67.146630464967387</v>
      </c>
      <c r="R162" s="170">
        <f t="shared" si="113"/>
        <v>115.82581205549944</v>
      </c>
      <c r="S162" s="170">
        <f t="shared" si="114"/>
        <v>7.7217208036999629</v>
      </c>
      <c r="T162" s="291">
        <f t="shared" si="137"/>
        <v>0.64347673364166358</v>
      </c>
      <c r="U162" s="170">
        <f t="shared" si="115"/>
        <v>4.2782791963000371</v>
      </c>
      <c r="V162" s="170">
        <f t="shared" si="116"/>
        <v>19.721720803699963</v>
      </c>
      <c r="W162" s="176">
        <f t="shared" si="117"/>
        <v>0.17826163317916821</v>
      </c>
      <c r="X162" s="176">
        <f t="shared" si="118"/>
        <v>0.82173836682083179</v>
      </c>
      <c r="Y162" s="173">
        <f t="shared" si="119"/>
        <v>0.25833333333333336</v>
      </c>
      <c r="Z162" s="173">
        <f t="shared" si="95"/>
        <v>0.90208333333333324</v>
      </c>
      <c r="AA162" s="174">
        <f t="shared" si="120"/>
        <v>123.61694720109131</v>
      </c>
      <c r="AB162" s="174">
        <f t="shared" si="121"/>
        <v>39.928125471901289</v>
      </c>
      <c r="AC162" s="170">
        <f t="shared" si="122"/>
        <v>125.05608428641132</v>
      </c>
      <c r="AD162" s="170">
        <f t="shared" si="123"/>
        <v>8.3370722857607547</v>
      </c>
      <c r="AE162" s="176">
        <f t="shared" si="124"/>
        <v>0.15262198809330188</v>
      </c>
      <c r="AF162" s="176">
        <f t="shared" si="125"/>
        <v>0.84737801190669815</v>
      </c>
      <c r="AG162" s="173">
        <f t="shared" si="96"/>
        <v>0.2326394869164751</v>
      </c>
      <c r="AH162" s="173">
        <f t="shared" si="97"/>
        <v>0.92739551072987136</v>
      </c>
      <c r="AI162" s="170">
        <f t="shared" si="126"/>
        <v>137.08396182896314</v>
      </c>
      <c r="AJ162" s="170">
        <f t="shared" si="127"/>
        <v>9.138930788597543</v>
      </c>
      <c r="AK162" s="176">
        <f t="shared" si="128"/>
        <v>0.11921121714176904</v>
      </c>
      <c r="AL162" s="176">
        <f t="shared" si="129"/>
        <v>0.88078878285823092</v>
      </c>
      <c r="AM162" s="173">
        <f t="shared" si="98"/>
        <v>0.19922871596494227</v>
      </c>
      <c r="AN162" s="173">
        <f t="shared" si="99"/>
        <v>0.96080628168140414</v>
      </c>
      <c r="AO162" s="170">
        <f t="shared" si="130"/>
        <v>152.53083329736845</v>
      </c>
      <c r="AP162" s="170">
        <f t="shared" si="131"/>
        <v>10.168722219824563</v>
      </c>
      <c r="AQ162" s="176">
        <f t="shared" si="132"/>
        <v>7.6303240840643216E-2</v>
      </c>
      <c r="AR162" s="176">
        <f t="shared" si="133"/>
        <v>0.92369675915935678</v>
      </c>
      <c r="AS162" s="173">
        <f t="shared" si="100"/>
        <v>0.15632073966381643</v>
      </c>
      <c r="AT162" s="173">
        <f t="shared" si="101"/>
        <v>1.00371425798253</v>
      </c>
      <c r="AU162" s="177">
        <f t="shared" si="94"/>
        <v>5</v>
      </c>
      <c r="AV162" s="178" t="str">
        <f t="shared" si="134"/>
        <v>Jeudi</v>
      </c>
      <c r="AW162" s="177" t="str">
        <f>IF($BD$9="OUI","U",IF(Paramètres!$E$10=Paramètres!$G$10,"-",IF(F162&lt;$BD$7,$BF$8,IF(AND(F162&gt;=$BD$7,F162&lt;$BD$8),$BF$7,IF(AND(F162&gt;=$BD$8,F162&lt;$BE$7),$BF$8,$BF$7)))))</f>
        <v>E</v>
      </c>
      <c r="AX162" s="179">
        <f>IF($BD$9="OUI",0,IF(AW162="H",Paramètres!$E$10,IF(AW162="E",Paramètres!$G$10,Paramètres!$E$10)))</f>
        <v>2</v>
      </c>
      <c r="AY162" s="168" t="str">
        <f t="shared" si="102"/>
        <v>+</v>
      </c>
      <c r="AZ162" s="298">
        <f t="shared" si="135"/>
        <v>9.1545747183030546E-4</v>
      </c>
      <c r="BB162" s="240" t="str">
        <f>IF($BD$9="OUI","U",IF(Paramètres!$D$10=Paramètres!$G$10,"",IF(F162&lt;$BD$7,$BF$8,IF(AND(F162&gt;=$BD$7,F162&lt;$BD$8),$BF$7,IF(AND(F162&gt;=$BD$8,F162&lt;$BE$7),$BF$8,$BF$7)))))</f>
        <v>E</v>
      </c>
    </row>
    <row r="163" spans="6:54" ht="14">
      <c r="F163" s="297">
        <f t="shared" si="136"/>
        <v>44351</v>
      </c>
      <c r="G163" s="169">
        <f t="shared" si="103"/>
        <v>155</v>
      </c>
      <c r="H163" s="170">
        <f t="shared" si="104"/>
        <v>149.76800000000003</v>
      </c>
      <c r="I163" s="170">
        <f t="shared" si="105"/>
        <v>0.94630299697531162</v>
      </c>
      <c r="J163" s="170">
        <f t="shared" si="106"/>
        <v>73.714302996975334</v>
      </c>
      <c r="K163" s="170">
        <f t="shared" si="107"/>
        <v>-1.3756613495050019</v>
      </c>
      <c r="L163" s="171">
        <f t="shared" si="108"/>
        <v>-1.7174334101187609</v>
      </c>
      <c r="M163" s="172" t="str">
        <f t="shared" si="109"/>
        <v>-</v>
      </c>
      <c r="N163" s="173">
        <f t="shared" si="110"/>
        <v>7.1559725421615039E-2</v>
      </c>
      <c r="O163" s="174">
        <f t="shared" si="111"/>
        <v>22.447604256038584</v>
      </c>
      <c r="P163" s="175">
        <f t="shared" si="93"/>
        <v>0.58013449840346698</v>
      </c>
      <c r="Q163" s="174">
        <f t="shared" si="112"/>
        <v>67.265465367149702</v>
      </c>
      <c r="R163" s="170">
        <f t="shared" si="113"/>
        <v>115.98253711263844</v>
      </c>
      <c r="S163" s="170">
        <f t="shared" si="114"/>
        <v>7.7321691408425623</v>
      </c>
      <c r="T163" s="291">
        <f t="shared" si="137"/>
        <v>0.64434742840354686</v>
      </c>
      <c r="U163" s="170">
        <f t="shared" si="115"/>
        <v>4.2678308591574377</v>
      </c>
      <c r="V163" s="170">
        <f t="shared" si="116"/>
        <v>19.732169140842561</v>
      </c>
      <c r="W163" s="176">
        <f t="shared" si="117"/>
        <v>0.17782628579822657</v>
      </c>
      <c r="X163" s="176">
        <f t="shared" si="118"/>
        <v>0.82217371420177343</v>
      </c>
      <c r="Y163" s="173">
        <f t="shared" si="119"/>
        <v>0.25763888888888892</v>
      </c>
      <c r="Z163" s="173">
        <f t="shared" si="95"/>
        <v>0.90208333333333324</v>
      </c>
      <c r="AA163" s="174">
        <f t="shared" si="120"/>
        <v>123.80434479015931</v>
      </c>
      <c r="AB163" s="174">
        <f t="shared" si="121"/>
        <v>39.869577673247072</v>
      </c>
      <c r="AC163" s="170">
        <f t="shared" si="122"/>
        <v>125.23680556919444</v>
      </c>
      <c r="AD163" s="170">
        <f t="shared" si="123"/>
        <v>8.3491203712796302</v>
      </c>
      <c r="AE163" s="176">
        <f t="shared" si="124"/>
        <v>0.15211998453001541</v>
      </c>
      <c r="AF163" s="176">
        <f t="shared" si="125"/>
        <v>0.8478800154699847</v>
      </c>
      <c r="AG163" s="173">
        <f t="shared" si="96"/>
        <v>0.2322544829334823</v>
      </c>
      <c r="AH163" s="173">
        <f t="shared" si="97"/>
        <v>0.92801451387345157</v>
      </c>
      <c r="AI163" s="170">
        <f t="shared" si="126"/>
        <v>137.3128329946334</v>
      </c>
      <c r="AJ163" s="170">
        <f t="shared" si="127"/>
        <v>9.1541888663088926</v>
      </c>
      <c r="AK163" s="176">
        <f t="shared" si="128"/>
        <v>0.11857546390379614</v>
      </c>
      <c r="AL163" s="176">
        <f t="shared" si="129"/>
        <v>0.88142453609620386</v>
      </c>
      <c r="AM163" s="173">
        <f t="shared" si="98"/>
        <v>0.19870996230726304</v>
      </c>
      <c r="AN163" s="173">
        <f t="shared" si="99"/>
        <v>0.96155903449967084</v>
      </c>
      <c r="AO163" s="170">
        <f t="shared" si="130"/>
        <v>152.88653727272433</v>
      </c>
      <c r="AP163" s="170">
        <f t="shared" si="131"/>
        <v>10.192435818181622</v>
      </c>
      <c r="AQ163" s="176">
        <f t="shared" si="132"/>
        <v>7.5315174242432434E-2</v>
      </c>
      <c r="AR163" s="176">
        <f t="shared" si="133"/>
        <v>0.92468482575756761</v>
      </c>
      <c r="AS163" s="173">
        <f t="shared" si="100"/>
        <v>0.15544967264589934</v>
      </c>
      <c r="AT163" s="173">
        <f t="shared" si="101"/>
        <v>1.0048193241610346</v>
      </c>
      <c r="AU163" s="177">
        <f t="shared" si="94"/>
        <v>6</v>
      </c>
      <c r="AV163" s="178" t="str">
        <f t="shared" si="134"/>
        <v>Vendredi</v>
      </c>
      <c r="AW163" s="177" t="str">
        <f>IF($BD$9="OUI","U",IF(Paramètres!$E$10=Paramètres!$G$10,"-",IF(F163&lt;$BD$7,$BF$8,IF(AND(F163&gt;=$BD$7,F163&lt;$BD$8),$BF$7,IF(AND(F163&gt;=$BD$8,F163&lt;$BE$7),$BF$8,$BF$7)))))</f>
        <v>E</v>
      </c>
      <c r="AX163" s="179">
        <f>IF($BD$9="OUI",0,IF(AW163="H",Paramètres!$E$10,IF(AW163="E",Paramètres!$G$10,Paramètres!$E$10)))</f>
        <v>2</v>
      </c>
      <c r="AY163" s="168" t="str">
        <f t="shared" si="102"/>
        <v>+</v>
      </c>
      <c r="AZ163" s="298">
        <f t="shared" si="135"/>
        <v>8.7069476188328387E-4</v>
      </c>
      <c r="BB163" s="240" t="str">
        <f>IF($BD$9="OUI","U",IF(Paramètres!$D$10=Paramètres!$G$10,"",IF(F163&lt;$BD$7,$BF$8,IF(AND(F163&gt;=$BD$7,F163&lt;$BD$8),$BF$7,IF(AND(F163&gt;=$BD$8,F163&lt;$BE$7),$BF$8,$BF$7)))))</f>
        <v>E</v>
      </c>
    </row>
    <row r="164" spans="6:54" ht="14">
      <c r="F164" s="297">
        <f t="shared" si="136"/>
        <v>44352</v>
      </c>
      <c r="G164" s="169">
        <f t="shared" si="103"/>
        <v>156</v>
      </c>
      <c r="H164" s="170">
        <f t="shared" si="104"/>
        <v>150.75360000000001</v>
      </c>
      <c r="I164" s="170">
        <f t="shared" si="105"/>
        <v>0.91806463789354387</v>
      </c>
      <c r="J164" s="170">
        <f t="shared" si="106"/>
        <v>74.671664637893571</v>
      </c>
      <c r="K164" s="170">
        <f t="shared" si="107"/>
        <v>-1.3038896227306094</v>
      </c>
      <c r="L164" s="171">
        <f t="shared" si="108"/>
        <v>-1.543299939348262</v>
      </c>
      <c r="M164" s="172" t="str">
        <f t="shared" si="109"/>
        <v>-</v>
      </c>
      <c r="N164" s="173">
        <f t="shared" si="110"/>
        <v>6.4304164139510914E-2</v>
      </c>
      <c r="O164" s="174">
        <f t="shared" si="111"/>
        <v>22.559893013343299</v>
      </c>
      <c r="P164" s="175">
        <f t="shared" si="93"/>
        <v>0.58025542442483535</v>
      </c>
      <c r="Q164" s="174">
        <f t="shared" si="112"/>
        <v>67.377754124454412</v>
      </c>
      <c r="R164" s="170">
        <f t="shared" si="113"/>
        <v>116.13107410621301</v>
      </c>
      <c r="S164" s="170">
        <f t="shared" si="114"/>
        <v>7.7420716070808675</v>
      </c>
      <c r="T164" s="291">
        <f t="shared" si="137"/>
        <v>0.64517263392340563</v>
      </c>
      <c r="U164" s="170">
        <f t="shared" si="115"/>
        <v>4.2579283929191325</v>
      </c>
      <c r="V164" s="170">
        <f t="shared" si="116"/>
        <v>19.742071607080867</v>
      </c>
      <c r="W164" s="176">
        <f t="shared" si="117"/>
        <v>0.17741368303829719</v>
      </c>
      <c r="X164" s="176">
        <f t="shared" si="118"/>
        <v>0.82258631696170281</v>
      </c>
      <c r="Y164" s="173">
        <f t="shared" si="119"/>
        <v>0.25763888888888892</v>
      </c>
      <c r="Z164" s="173">
        <f t="shared" si="95"/>
        <v>0.90277777777777779</v>
      </c>
      <c r="AA164" s="174">
        <f t="shared" si="120"/>
        <v>123.98164928861198</v>
      </c>
      <c r="AB164" s="174">
        <f t="shared" si="121"/>
        <v>39.813825023431953</v>
      </c>
      <c r="AC164" s="170">
        <f t="shared" si="122"/>
        <v>125.40827292444145</v>
      </c>
      <c r="AD164" s="170">
        <f t="shared" si="123"/>
        <v>8.3605515282960958</v>
      </c>
      <c r="AE164" s="176">
        <f t="shared" si="124"/>
        <v>0.15164368632099601</v>
      </c>
      <c r="AF164" s="176">
        <f t="shared" si="125"/>
        <v>0.84835631367900399</v>
      </c>
      <c r="AG164" s="173">
        <f t="shared" si="96"/>
        <v>0.23189911074583133</v>
      </c>
      <c r="AH164" s="173">
        <f t="shared" si="97"/>
        <v>0.92861173810383935</v>
      </c>
      <c r="AI164" s="170">
        <f t="shared" si="126"/>
        <v>137.53048118147109</v>
      </c>
      <c r="AJ164" s="170">
        <f t="shared" si="127"/>
        <v>9.1686987454314064</v>
      </c>
      <c r="AK164" s="176">
        <f t="shared" si="128"/>
        <v>0.11797088560702473</v>
      </c>
      <c r="AL164" s="176">
        <f t="shared" si="129"/>
        <v>0.88202911439297527</v>
      </c>
      <c r="AM164" s="173">
        <f t="shared" si="98"/>
        <v>0.19822631003186006</v>
      </c>
      <c r="AN164" s="173">
        <f t="shared" si="99"/>
        <v>0.96228453881781062</v>
      </c>
      <c r="AO164" s="170">
        <f t="shared" si="130"/>
        <v>153.22746524856933</v>
      </c>
      <c r="AP164" s="170">
        <f t="shared" si="131"/>
        <v>10.215164349904622</v>
      </c>
      <c r="AQ164" s="176">
        <f t="shared" si="132"/>
        <v>7.4368152087307404E-2</v>
      </c>
      <c r="AR164" s="176">
        <f t="shared" si="133"/>
        <v>0.9256318479126926</v>
      </c>
      <c r="AS164" s="173">
        <f t="shared" si="100"/>
        <v>0.15462357651214273</v>
      </c>
      <c r="AT164" s="173">
        <f t="shared" si="101"/>
        <v>1.0058872723375278</v>
      </c>
      <c r="AU164" s="177">
        <f t="shared" si="94"/>
        <v>7</v>
      </c>
      <c r="AV164" s="178" t="str">
        <f t="shared" si="134"/>
        <v>Samedi</v>
      </c>
      <c r="AW164" s="177" t="str">
        <f>IF($BD$9="OUI","U",IF(Paramètres!$E$10=Paramètres!$G$10,"-",IF(F164&lt;$BD$7,$BF$8,IF(AND(F164&gt;=$BD$7,F164&lt;$BD$8),$BF$7,IF(AND(F164&gt;=$BD$8,F164&lt;$BE$7),$BF$8,$BF$7)))))</f>
        <v>E</v>
      </c>
      <c r="AX164" s="179">
        <f>IF($BD$9="OUI",0,IF(AW164="H",Paramètres!$E$10,IF(AW164="E",Paramètres!$G$10,Paramètres!$E$10)))</f>
        <v>2</v>
      </c>
      <c r="AY164" s="168" t="str">
        <f t="shared" si="102"/>
        <v>+</v>
      </c>
      <c r="AZ164" s="298">
        <f t="shared" si="135"/>
        <v>8.2520551985876267E-4</v>
      </c>
      <c r="BB164" s="240" t="str">
        <f>IF($BD$9="OUI","U",IF(Paramètres!$D$10=Paramètres!$G$10,"",IF(F164&lt;$BD$7,$BF$8,IF(AND(F164&gt;=$BD$7,F164&lt;$BD$8),$BF$7,IF(AND(F164&gt;=$BD$8,F164&lt;$BE$7),$BF$8,$BF$7)))))</f>
        <v>E</v>
      </c>
    </row>
    <row r="165" spans="6:54" ht="14">
      <c r="F165" s="297">
        <f t="shared" si="136"/>
        <v>44353</v>
      </c>
      <c r="G165" s="169">
        <f t="shared" si="103"/>
        <v>157</v>
      </c>
      <c r="H165" s="170">
        <f t="shared" si="104"/>
        <v>151.73919999999998</v>
      </c>
      <c r="I165" s="170">
        <f t="shared" si="105"/>
        <v>0.88956975833407115</v>
      </c>
      <c r="J165" s="170">
        <f t="shared" si="106"/>
        <v>75.628769758334101</v>
      </c>
      <c r="K165" s="170">
        <f t="shared" si="107"/>
        <v>-1.2305260471193333</v>
      </c>
      <c r="L165" s="171">
        <f t="shared" si="108"/>
        <v>-1.3638251551410487</v>
      </c>
      <c r="M165" s="172" t="str">
        <f t="shared" si="109"/>
        <v>-</v>
      </c>
      <c r="N165" s="173">
        <f t="shared" si="110"/>
        <v>5.6826048130877028E-2</v>
      </c>
      <c r="O165" s="174">
        <f t="shared" si="111"/>
        <v>22.665595070741741</v>
      </c>
      <c r="P165" s="175">
        <f t="shared" si="93"/>
        <v>0.58038005969164586</v>
      </c>
      <c r="Q165" s="174">
        <f t="shared" si="112"/>
        <v>67.483456181852858</v>
      </c>
      <c r="R165" s="170">
        <f t="shared" si="113"/>
        <v>116.27129750384496</v>
      </c>
      <c r="S165" s="170">
        <f t="shared" si="114"/>
        <v>7.7514198335896642</v>
      </c>
      <c r="T165" s="291">
        <f t="shared" si="137"/>
        <v>0.64595165279913869</v>
      </c>
      <c r="U165" s="170">
        <f t="shared" si="115"/>
        <v>4.2485801664103358</v>
      </c>
      <c r="V165" s="170">
        <f t="shared" si="116"/>
        <v>19.751419833589665</v>
      </c>
      <c r="W165" s="176">
        <f t="shared" si="117"/>
        <v>0.17702417360043066</v>
      </c>
      <c r="X165" s="176">
        <f t="shared" si="118"/>
        <v>0.82297582639956934</v>
      </c>
      <c r="Y165" s="173">
        <f t="shared" si="119"/>
        <v>0.25763888888888892</v>
      </c>
      <c r="Z165" s="173">
        <f t="shared" si="95"/>
        <v>0.90347222222222223</v>
      </c>
      <c r="AA165" s="174">
        <f t="shared" si="120"/>
        <v>124.14875968264165</v>
      </c>
      <c r="AB165" s="174">
        <f t="shared" si="121"/>
        <v>39.760958385557643</v>
      </c>
      <c r="AC165" s="170">
        <f t="shared" si="122"/>
        <v>125.5703121965412</v>
      </c>
      <c r="AD165" s="170">
        <f t="shared" si="123"/>
        <v>8.3713541464360794</v>
      </c>
      <c r="AE165" s="176">
        <f t="shared" si="124"/>
        <v>0.15119357723183002</v>
      </c>
      <c r="AF165" s="176">
        <f t="shared" si="125"/>
        <v>0.84880642276816998</v>
      </c>
      <c r="AG165" s="173">
        <f t="shared" si="96"/>
        <v>0.23157363692347591</v>
      </c>
      <c r="AH165" s="173">
        <f t="shared" si="97"/>
        <v>0.92918648245981583</v>
      </c>
      <c r="AI165" s="170">
        <f t="shared" si="126"/>
        <v>137.73661255797094</v>
      </c>
      <c r="AJ165" s="170">
        <f t="shared" si="127"/>
        <v>9.1824408371980635</v>
      </c>
      <c r="AK165" s="176">
        <f t="shared" si="128"/>
        <v>0.11739829845008069</v>
      </c>
      <c r="AL165" s="176">
        <f t="shared" si="129"/>
        <v>0.88260170154991935</v>
      </c>
      <c r="AM165" s="173">
        <f t="shared" si="98"/>
        <v>0.19777835814172659</v>
      </c>
      <c r="AN165" s="173">
        <f t="shared" si="99"/>
        <v>0.96298176124156531</v>
      </c>
      <c r="AO165" s="170">
        <f t="shared" si="130"/>
        <v>153.55284101478929</v>
      </c>
      <c r="AP165" s="170">
        <f t="shared" si="131"/>
        <v>10.236856067652619</v>
      </c>
      <c r="AQ165" s="176">
        <f t="shared" si="132"/>
        <v>7.3464330514474208E-2</v>
      </c>
      <c r="AR165" s="176">
        <f t="shared" si="133"/>
        <v>0.92653566948552568</v>
      </c>
      <c r="AS165" s="173">
        <f t="shared" si="100"/>
        <v>0.15384439020612009</v>
      </c>
      <c r="AT165" s="173">
        <f t="shared" si="101"/>
        <v>1.0069157291771715</v>
      </c>
      <c r="AU165" s="177">
        <f t="shared" si="94"/>
        <v>1</v>
      </c>
      <c r="AV165" s="178" t="str">
        <f t="shared" si="134"/>
        <v>Dimanche</v>
      </c>
      <c r="AW165" s="177" t="str">
        <f>IF($BD$9="OUI","U",IF(Paramètres!$E$10=Paramètres!$G$10,"-",IF(F165&lt;$BD$7,$BF$8,IF(AND(F165&gt;=$BD$7,F165&lt;$BD$8),$BF$7,IF(AND(F165&gt;=$BD$8,F165&lt;$BE$7),$BF$8,$BF$7)))))</f>
        <v>E</v>
      </c>
      <c r="AX165" s="179">
        <f>IF($BD$9="OUI",0,IF(AW165="H",Paramètres!$E$10,IF(AW165="E",Paramètres!$G$10,Paramètres!$E$10)))</f>
        <v>2</v>
      </c>
      <c r="AY165" s="168" t="str">
        <f t="shared" si="102"/>
        <v>+</v>
      </c>
      <c r="AZ165" s="298">
        <f t="shared" si="135"/>
        <v>7.7901887573306183E-4</v>
      </c>
      <c r="BB165" s="240" t="str">
        <f>IF($BD$9="OUI","U",IF(Paramètres!$D$10=Paramètres!$G$10,"",IF(F165&lt;$BD$7,$BF$8,IF(AND(F165&gt;=$BD$7,F165&lt;$BD$8),$BF$7,IF(AND(F165&gt;=$BD$8,F165&lt;$BE$7),$BF$8,$BF$7)))))</f>
        <v>E</v>
      </c>
    </row>
    <row r="166" spans="6:54" ht="14">
      <c r="F166" s="297">
        <f t="shared" si="136"/>
        <v>44354</v>
      </c>
      <c r="G166" s="169">
        <f t="shared" si="103"/>
        <v>158</v>
      </c>
      <c r="H166" s="170">
        <f t="shared" si="104"/>
        <v>152.72479999999996</v>
      </c>
      <c r="I166" s="170">
        <f t="shared" si="105"/>
        <v>0.86082646186687828</v>
      </c>
      <c r="J166" s="170">
        <f t="shared" si="106"/>
        <v>76.585626461866866</v>
      </c>
      <c r="K166" s="170">
        <f t="shared" si="107"/>
        <v>-1.1556591539527252</v>
      </c>
      <c r="L166" s="171">
        <f t="shared" si="108"/>
        <v>-1.1793307683433878</v>
      </c>
      <c r="M166" s="172" t="str">
        <f t="shared" si="109"/>
        <v>-</v>
      </c>
      <c r="N166" s="173">
        <f t="shared" si="110"/>
        <v>4.9138782014307825E-2</v>
      </c>
      <c r="O166" s="174">
        <f t="shared" si="111"/>
        <v>22.764672233062232</v>
      </c>
      <c r="P166" s="175">
        <f t="shared" si="93"/>
        <v>0.58050818079358868</v>
      </c>
      <c r="Q166" s="174">
        <f t="shared" si="112"/>
        <v>67.582533344173342</v>
      </c>
      <c r="R166" s="170">
        <f t="shared" si="113"/>
        <v>116.40308739693947</v>
      </c>
      <c r="S166" s="170">
        <f t="shared" si="114"/>
        <v>7.7602058264626317</v>
      </c>
      <c r="T166" s="291">
        <f t="shared" si="137"/>
        <v>0.64668381887188597</v>
      </c>
      <c r="U166" s="170">
        <f t="shared" si="115"/>
        <v>4.2397941735373683</v>
      </c>
      <c r="V166" s="170">
        <f t="shared" si="116"/>
        <v>19.760205826462631</v>
      </c>
      <c r="W166" s="176">
        <f t="shared" si="117"/>
        <v>0.17665809056405701</v>
      </c>
      <c r="X166" s="176">
        <f t="shared" si="118"/>
        <v>0.82334190943594299</v>
      </c>
      <c r="Y166" s="173">
        <f t="shared" si="119"/>
        <v>0.25694444444444448</v>
      </c>
      <c r="Z166" s="173">
        <f t="shared" si="95"/>
        <v>0.90416666666666667</v>
      </c>
      <c r="AA166" s="174">
        <f t="shared" si="120"/>
        <v>124.30557993170233</v>
      </c>
      <c r="AB166" s="174">
        <f t="shared" si="121"/>
        <v>39.71106458285746</v>
      </c>
      <c r="AC166" s="170">
        <f t="shared" si="122"/>
        <v>125.72275646184457</v>
      </c>
      <c r="AD166" s="170">
        <f t="shared" si="123"/>
        <v>8.3815170974563049</v>
      </c>
      <c r="AE166" s="176">
        <f t="shared" si="124"/>
        <v>0.15077012093932063</v>
      </c>
      <c r="AF166" s="176">
        <f t="shared" si="125"/>
        <v>0.84922987906067926</v>
      </c>
      <c r="AG166" s="173">
        <f t="shared" si="96"/>
        <v>0.23127830173290934</v>
      </c>
      <c r="AH166" s="173">
        <f t="shared" si="97"/>
        <v>0.92973805985426805</v>
      </c>
      <c r="AI166" s="170">
        <f t="shared" si="126"/>
        <v>137.93094304328676</v>
      </c>
      <c r="AJ166" s="170">
        <f t="shared" si="127"/>
        <v>9.1953962028857834</v>
      </c>
      <c r="AK166" s="176">
        <f t="shared" si="128"/>
        <v>0.11685849154642569</v>
      </c>
      <c r="AL166" s="176">
        <f t="shared" si="129"/>
        <v>0.8831415084535742</v>
      </c>
      <c r="AM166" s="173">
        <f t="shared" si="98"/>
        <v>0.1973666723400144</v>
      </c>
      <c r="AN166" s="173">
        <f t="shared" si="99"/>
        <v>0.96364968924716299</v>
      </c>
      <c r="AO166" s="170">
        <f t="shared" si="130"/>
        <v>153.86188720682227</v>
      </c>
      <c r="AP166" s="170">
        <f t="shared" si="131"/>
        <v>10.257459147121486</v>
      </c>
      <c r="AQ166" s="176">
        <f t="shared" si="132"/>
        <v>7.2605868869938098E-2</v>
      </c>
      <c r="AR166" s="176">
        <f t="shared" si="133"/>
        <v>0.92739413113006197</v>
      </c>
      <c r="AS166" s="173">
        <f t="shared" si="100"/>
        <v>0.15311404966352679</v>
      </c>
      <c r="AT166" s="173">
        <f t="shared" si="101"/>
        <v>1.0079023119236508</v>
      </c>
      <c r="AU166" s="177">
        <f t="shared" si="94"/>
        <v>2</v>
      </c>
      <c r="AV166" s="178" t="str">
        <f t="shared" si="134"/>
        <v>Lundi</v>
      </c>
      <c r="AW166" s="177" t="str">
        <f>IF($BD$9="OUI","U",IF(Paramètres!$E$10=Paramètres!$G$10,"-",IF(F166&lt;$BD$7,$BF$8,IF(AND(F166&gt;=$BD$7,F166&lt;$BD$8),$BF$7,IF(AND(F166&gt;=$BD$8,F166&lt;$BE$7),$BF$8,$BF$7)))))</f>
        <v>E</v>
      </c>
      <c r="AX166" s="179">
        <f>IF($BD$9="OUI",0,IF(AW166="H",Paramètres!$E$10,IF(AW166="E",Paramètres!$G$10,Paramètres!$E$10)))</f>
        <v>2</v>
      </c>
      <c r="AY166" s="168" t="str">
        <f t="shared" si="102"/>
        <v>+</v>
      </c>
      <c r="AZ166" s="298">
        <f t="shared" si="135"/>
        <v>7.3216607274728673E-4</v>
      </c>
      <c r="BB166" s="240" t="str">
        <f>IF($BD$9="OUI","U",IF(Paramètres!$D$10=Paramètres!$G$10,"",IF(F166&lt;$BD$7,$BF$8,IF(AND(F166&gt;=$BD$7,F166&lt;$BD$8),$BF$7,IF(AND(F166&gt;=$BD$8,F166&lt;$BE$7),$BF$8,$BF$7)))))</f>
        <v>E</v>
      </c>
    </row>
    <row r="167" spans="6:54" ht="14">
      <c r="F167" s="297">
        <f t="shared" si="136"/>
        <v>44355</v>
      </c>
      <c r="G167" s="169">
        <f t="shared" si="103"/>
        <v>159</v>
      </c>
      <c r="H167" s="170">
        <f t="shared" si="104"/>
        <v>153.71039999999994</v>
      </c>
      <c r="I167" s="170">
        <f t="shared" si="105"/>
        <v>0.83184290804423311</v>
      </c>
      <c r="J167" s="170">
        <f t="shared" si="106"/>
        <v>77.542242908044216</v>
      </c>
      <c r="K167" s="170">
        <f t="shared" si="107"/>
        <v>-1.0793796455911195</v>
      </c>
      <c r="L167" s="171">
        <f t="shared" si="108"/>
        <v>-0.99014695018754573</v>
      </c>
      <c r="M167" s="172" t="str">
        <f t="shared" si="109"/>
        <v>-</v>
      </c>
      <c r="N167" s="173">
        <f t="shared" si="110"/>
        <v>4.1256122924481074E-2</v>
      </c>
      <c r="O167" s="174">
        <f t="shared" si="111"/>
        <v>22.857088711155075</v>
      </c>
      <c r="P167" s="175">
        <f t="shared" ref="P167:P230" si="138">(12+$L167/60+$O$3*4/60+AX167)/24</f>
        <v>0.58063955844508586</v>
      </c>
      <c r="Q167" s="174">
        <f t="shared" si="112"/>
        <v>67.674949822266186</v>
      </c>
      <c r="R167" s="170">
        <f t="shared" si="113"/>
        <v>116.52632987155397</v>
      </c>
      <c r="S167" s="170">
        <f t="shared" si="114"/>
        <v>7.7684219914369317</v>
      </c>
      <c r="T167" s="291">
        <f t="shared" si="137"/>
        <v>0.64736849928641094</v>
      </c>
      <c r="U167" s="170">
        <f t="shared" si="115"/>
        <v>4.2315780085630683</v>
      </c>
      <c r="V167" s="170">
        <f t="shared" si="116"/>
        <v>19.768421991436931</v>
      </c>
      <c r="W167" s="176">
        <f t="shared" si="117"/>
        <v>0.1763157503567945</v>
      </c>
      <c r="X167" s="176">
        <f t="shared" si="118"/>
        <v>0.82368424964320541</v>
      </c>
      <c r="Y167" s="173">
        <f t="shared" si="119"/>
        <v>0.25694444444444448</v>
      </c>
      <c r="Z167" s="173">
        <f t="shared" si="95"/>
        <v>0.90416666666666667</v>
      </c>
      <c r="AA167" s="174">
        <f t="shared" si="120"/>
        <v>124.45201920626332</v>
      </c>
      <c r="AB167" s="174">
        <f t="shared" si="121"/>
        <v>39.664226136728729</v>
      </c>
      <c r="AC167" s="170">
        <f t="shared" si="122"/>
        <v>125.86544661614053</v>
      </c>
      <c r="AD167" s="170">
        <f t="shared" si="123"/>
        <v>8.3910297744093683</v>
      </c>
      <c r="AE167" s="176">
        <f t="shared" si="124"/>
        <v>0.15037375939960965</v>
      </c>
      <c r="AF167" s="176">
        <f t="shared" si="125"/>
        <v>0.84962624060039038</v>
      </c>
      <c r="AG167" s="173">
        <f t="shared" si="96"/>
        <v>0.23101331784469545</v>
      </c>
      <c r="AH167" s="173">
        <f t="shared" si="97"/>
        <v>0.93026579904547624</v>
      </c>
      <c r="AI167" s="170">
        <f t="shared" si="126"/>
        <v>138.11319959112404</v>
      </c>
      <c r="AJ167" s="170">
        <f t="shared" si="127"/>
        <v>9.2075466394082692</v>
      </c>
      <c r="AK167" s="176">
        <f t="shared" si="128"/>
        <v>0.11635222335798878</v>
      </c>
      <c r="AL167" s="176">
        <f t="shared" si="129"/>
        <v>0.88364777664201133</v>
      </c>
      <c r="AM167" s="173">
        <f t="shared" si="98"/>
        <v>0.19699178180307456</v>
      </c>
      <c r="AN167" s="173">
        <f t="shared" si="99"/>
        <v>0.96428733508709719</v>
      </c>
      <c r="AO167" s="170">
        <f t="shared" si="130"/>
        <v>154.15383045815145</v>
      </c>
      <c r="AP167" s="170">
        <f t="shared" si="131"/>
        <v>10.27692203054343</v>
      </c>
      <c r="AQ167" s="176">
        <f t="shared" si="132"/>
        <v>7.1794915394023759E-2</v>
      </c>
      <c r="AR167" s="176">
        <f t="shared" si="133"/>
        <v>0.92820508460597628</v>
      </c>
      <c r="AS167" s="173">
        <f t="shared" si="100"/>
        <v>0.15243447383910957</v>
      </c>
      <c r="AT167" s="173">
        <f t="shared" si="101"/>
        <v>1.0088446430510623</v>
      </c>
      <c r="AU167" s="177">
        <f t="shared" si="94"/>
        <v>3</v>
      </c>
      <c r="AV167" s="178" t="str">
        <f t="shared" si="134"/>
        <v>Mardi</v>
      </c>
      <c r="AW167" s="177" t="str">
        <f>IF($BD$9="OUI","U",IF(Paramètres!$E$10=Paramètres!$G$10,"-",IF(F167&lt;$BD$7,$BF$8,IF(AND(F167&gt;=$BD$7,F167&lt;$BD$8),$BF$7,IF(AND(F167&gt;=$BD$8,F167&lt;$BE$7),$BF$8,$BF$7)))))</f>
        <v>E</v>
      </c>
      <c r="AX167" s="179">
        <f>IF($BD$9="OUI",0,IF(AW167="H",Paramètres!$E$10,IF(AW167="E",Paramètres!$G$10,Paramètres!$E$10)))</f>
        <v>2</v>
      </c>
      <c r="AY167" s="168" t="str">
        <f t="shared" si="102"/>
        <v>+</v>
      </c>
      <c r="AZ167" s="298">
        <f t="shared" si="135"/>
        <v>6.8468041452496298E-4</v>
      </c>
      <c r="BB167" s="240" t="str">
        <f>IF($BD$9="OUI","U",IF(Paramètres!$D$10=Paramètres!$G$10,"",IF(F167&lt;$BD$7,$BF$8,IF(AND(F167&gt;=$BD$7,F167&lt;$BD$8),$BF$7,IF(AND(F167&gt;=$BD$8,F167&lt;$BE$7),$BF$8,$BF$7)))))</f>
        <v>E</v>
      </c>
    </row>
    <row r="168" spans="6:54" ht="14">
      <c r="F168" s="297">
        <f t="shared" si="136"/>
        <v>44356</v>
      </c>
      <c r="G168" s="169">
        <f t="shared" si="103"/>
        <v>160</v>
      </c>
      <c r="H168" s="170">
        <f t="shared" si="104"/>
        <v>154.69600000000003</v>
      </c>
      <c r="I168" s="170">
        <f t="shared" si="105"/>
        <v>0.80262731039529134</v>
      </c>
      <c r="J168" s="170">
        <f t="shared" si="106"/>
        <v>78.49862731039525</v>
      </c>
      <c r="K168" s="170">
        <f t="shared" si="107"/>
        <v>-1.0017802666499471</v>
      </c>
      <c r="L168" s="171">
        <f t="shared" si="108"/>
        <v>-0.79661182501862315</v>
      </c>
      <c r="M168" s="172" t="str">
        <f t="shared" si="109"/>
        <v>-</v>
      </c>
      <c r="N168" s="173">
        <f t="shared" si="110"/>
        <v>3.3192159375775965E-2</v>
      </c>
      <c r="O168" s="174">
        <f t="shared" si="111"/>
        <v>22.942811165651268</v>
      </c>
      <c r="P168" s="175">
        <f t="shared" si="138"/>
        <v>0.58077395783756425</v>
      </c>
      <c r="Q168" s="174">
        <f t="shared" si="112"/>
        <v>67.760672276762378</v>
      </c>
      <c r="R168" s="170">
        <f t="shared" si="113"/>
        <v>116.64091736752431</v>
      </c>
      <c r="S168" s="170">
        <f t="shared" si="114"/>
        <v>7.7760611578349543</v>
      </c>
      <c r="T168" s="291">
        <f t="shared" si="137"/>
        <v>0.64800509648624616</v>
      </c>
      <c r="U168" s="170">
        <f t="shared" si="115"/>
        <v>4.2239388421650457</v>
      </c>
      <c r="V168" s="170">
        <f t="shared" si="116"/>
        <v>19.776061157834953</v>
      </c>
      <c r="W168" s="176">
        <f t="shared" si="117"/>
        <v>0.17599745175687689</v>
      </c>
      <c r="X168" s="176">
        <f t="shared" si="118"/>
        <v>0.82400254824312302</v>
      </c>
      <c r="Y168" s="173">
        <f t="shared" si="119"/>
        <v>0.25694444444444448</v>
      </c>
      <c r="Z168" s="173">
        <f t="shared" si="95"/>
        <v>0.90486111111111101</v>
      </c>
      <c r="AA168" s="174">
        <f t="shared" si="120"/>
        <v>124.58799211758358</v>
      </c>
      <c r="AB168" s="174">
        <f t="shared" si="121"/>
        <v>39.620521013241842</v>
      </c>
      <c r="AC168" s="170">
        <f t="shared" si="122"/>
        <v>125.99823194817738</v>
      </c>
      <c r="AD168" s="170">
        <f t="shared" si="123"/>
        <v>8.3998821298784918</v>
      </c>
      <c r="AE168" s="176">
        <f t="shared" si="124"/>
        <v>0.15000491125506285</v>
      </c>
      <c r="AF168" s="176">
        <f t="shared" si="125"/>
        <v>0.84999508874493712</v>
      </c>
      <c r="AG168" s="173">
        <f t="shared" si="96"/>
        <v>0.23077886909262704</v>
      </c>
      <c r="AH168" s="173">
        <f t="shared" si="97"/>
        <v>0.93076904658250148</v>
      </c>
      <c r="AI168" s="170">
        <f t="shared" si="126"/>
        <v>138.2831214710053</v>
      </c>
      <c r="AJ168" s="170">
        <f t="shared" si="127"/>
        <v>9.2188747647336875</v>
      </c>
      <c r="AK168" s="176">
        <f t="shared" si="128"/>
        <v>0.11588021813609635</v>
      </c>
      <c r="AL168" s="176">
        <f t="shared" si="129"/>
        <v>0.88411978186390361</v>
      </c>
      <c r="AM168" s="173">
        <f t="shared" si="98"/>
        <v>0.19665417597366056</v>
      </c>
      <c r="AN168" s="173">
        <f t="shared" si="99"/>
        <v>0.96489373970146797</v>
      </c>
      <c r="AO168" s="170">
        <f t="shared" si="130"/>
        <v>154.42790711244498</v>
      </c>
      <c r="AP168" s="170">
        <f t="shared" si="131"/>
        <v>10.295193807496332</v>
      </c>
      <c r="AQ168" s="176">
        <f t="shared" si="132"/>
        <v>7.1033591354319484E-2</v>
      </c>
      <c r="AR168" s="176">
        <f t="shared" si="133"/>
        <v>0.92896640864568047</v>
      </c>
      <c r="AS168" s="173">
        <f t="shared" si="100"/>
        <v>0.15180754919188372</v>
      </c>
      <c r="AT168" s="173">
        <f t="shared" si="101"/>
        <v>1.0097403664832447</v>
      </c>
      <c r="AU168" s="177">
        <f t="shared" ref="AU168:AU231" si="139">WEEKDAY(F168,1)</f>
        <v>4</v>
      </c>
      <c r="AV168" s="178" t="str">
        <f t="shared" si="134"/>
        <v>Mercredi</v>
      </c>
      <c r="AW168" s="177" t="str">
        <f>IF($BD$9="OUI","U",IF(Paramètres!$E$10=Paramètres!$G$10,"-",IF(F168&lt;$BD$7,$BF$8,IF(AND(F168&gt;=$BD$7,F168&lt;$BD$8),$BF$7,IF(AND(F168&gt;=$BD$8,F168&lt;$BE$7),$BF$8,$BF$7)))))</f>
        <v>E</v>
      </c>
      <c r="AX168" s="179">
        <f>IF($BD$9="OUI",0,IF(AW168="H",Paramètres!$E$10,IF(AW168="E",Paramètres!$G$10,Paramètres!$E$10)))</f>
        <v>2</v>
      </c>
      <c r="AY168" s="168" t="str">
        <f t="shared" si="102"/>
        <v>+</v>
      </c>
      <c r="AZ168" s="298">
        <f t="shared" si="135"/>
        <v>6.3659719983522045E-4</v>
      </c>
      <c r="BB168" s="240" t="str">
        <f>IF($BD$9="OUI","U",IF(Paramètres!$D$10=Paramètres!$G$10,"",IF(F168&lt;$BD$7,$BF$8,IF(AND(F168&gt;=$BD$7,F168&lt;$BD$8),$BF$7,IF(AND(F168&gt;=$BD$8,F168&lt;$BE$7),$BF$8,$BF$7)))))</f>
        <v>E</v>
      </c>
    </row>
    <row r="169" spans="6:54" ht="14">
      <c r="F169" s="297">
        <f t="shared" si="136"/>
        <v>44357</v>
      </c>
      <c r="G169" s="169">
        <f t="shared" si="103"/>
        <v>161</v>
      </c>
      <c r="H169" s="170">
        <f t="shared" si="104"/>
        <v>155.6816</v>
      </c>
      <c r="I169" s="170">
        <f t="shared" si="105"/>
        <v>0.77318793442500156</v>
      </c>
      <c r="J169" s="170">
        <f t="shared" si="106"/>
        <v>79.454787934424985</v>
      </c>
      <c r="K169" s="170">
        <f t="shared" si="107"/>
        <v>-0.92295567081736329</v>
      </c>
      <c r="L169" s="171">
        <f t="shared" si="108"/>
        <v>-0.59907094556944696</v>
      </c>
      <c r="M169" s="172" t="str">
        <f t="shared" si="109"/>
        <v>-</v>
      </c>
      <c r="N169" s="173">
        <f t="shared" si="110"/>
        <v>2.4961289398726955E-2</v>
      </c>
      <c r="O169" s="174">
        <f t="shared" si="111"/>
        <v>23.021808748151152</v>
      </c>
      <c r="P169" s="175">
        <f t="shared" si="138"/>
        <v>0.58091113900384839</v>
      </c>
      <c r="Q169" s="174">
        <f t="shared" si="112"/>
        <v>67.839669859262273</v>
      </c>
      <c r="R169" s="170">
        <f t="shared" si="113"/>
        <v>116.74674902363155</v>
      </c>
      <c r="S169" s="170">
        <f t="shared" si="114"/>
        <v>7.7831166015754372</v>
      </c>
      <c r="T169" s="291">
        <f t="shared" si="137"/>
        <v>0.64859305013128643</v>
      </c>
      <c r="U169" s="170">
        <f t="shared" si="115"/>
        <v>4.2168833984245628</v>
      </c>
      <c r="V169" s="170">
        <f t="shared" si="116"/>
        <v>19.783116601575436</v>
      </c>
      <c r="W169" s="176">
        <f t="shared" si="117"/>
        <v>0.17570347493435678</v>
      </c>
      <c r="X169" s="176">
        <f t="shared" si="118"/>
        <v>0.82429652506564322</v>
      </c>
      <c r="Y169" s="173">
        <f t="shared" si="119"/>
        <v>0.25694444444444448</v>
      </c>
      <c r="Z169" s="173">
        <f t="shared" si="95"/>
        <v>0.90486111111111101</v>
      </c>
      <c r="AA169" s="174">
        <f t="shared" si="120"/>
        <v>124.7134189381337</v>
      </c>
      <c r="AB169" s="174">
        <f t="shared" si="121"/>
        <v>39.58002237966366</v>
      </c>
      <c r="AC169" s="170">
        <f t="shared" si="122"/>
        <v>126.12097069515666</v>
      </c>
      <c r="AD169" s="170">
        <f t="shared" si="123"/>
        <v>8.4080647130104431</v>
      </c>
      <c r="AE169" s="176">
        <f t="shared" si="124"/>
        <v>0.14966397029123155</v>
      </c>
      <c r="AF169" s="176">
        <f t="shared" si="125"/>
        <v>0.85033602970876843</v>
      </c>
      <c r="AG169" s="173">
        <f t="shared" si="96"/>
        <v>0.23057510929507993</v>
      </c>
      <c r="AH169" s="173">
        <f t="shared" si="97"/>
        <v>0.93124716871261681</v>
      </c>
      <c r="AI169" s="170">
        <f t="shared" si="126"/>
        <v>138.44046153532909</v>
      </c>
      <c r="AJ169" s="170">
        <f t="shared" si="127"/>
        <v>9.229364102355273</v>
      </c>
      <c r="AK169" s="176">
        <f t="shared" si="128"/>
        <v>0.11544316240186363</v>
      </c>
      <c r="AL169" s="176">
        <f t="shared" si="129"/>
        <v>0.88455683759813641</v>
      </c>
      <c r="AM169" s="173">
        <f t="shared" si="98"/>
        <v>0.196354301405712</v>
      </c>
      <c r="AN169" s="173">
        <f t="shared" si="99"/>
        <v>0.9654679766019848</v>
      </c>
      <c r="AO169" s="170">
        <f t="shared" si="130"/>
        <v>154.68336945456969</v>
      </c>
      <c r="AP169" s="170">
        <f t="shared" si="131"/>
        <v>10.312224630304646</v>
      </c>
      <c r="AQ169" s="176">
        <f t="shared" si="132"/>
        <v>7.0323973737306408E-2</v>
      </c>
      <c r="AR169" s="176">
        <f t="shared" si="133"/>
        <v>0.92967602626269363</v>
      </c>
      <c r="AS169" s="173">
        <f t="shared" si="100"/>
        <v>0.15123511274115478</v>
      </c>
      <c r="AT169" s="173">
        <f t="shared" si="101"/>
        <v>1.0105871652665421</v>
      </c>
      <c r="AU169" s="177">
        <f t="shared" si="139"/>
        <v>5</v>
      </c>
      <c r="AV169" s="178" t="str">
        <f t="shared" si="134"/>
        <v>Jeudi</v>
      </c>
      <c r="AW169" s="177" t="str">
        <f>IF($BD$9="OUI","U",IF(Paramètres!$E$10=Paramètres!$G$10,"-",IF(F169&lt;$BD$7,$BF$8,IF(AND(F169&gt;=$BD$7,F169&lt;$BD$8),$BF$7,IF(AND(F169&gt;=$BD$8,F169&lt;$BE$7),$BF$8,$BF$7)))))</f>
        <v>E</v>
      </c>
      <c r="AX169" s="179">
        <f>IF($BD$9="OUI",0,IF(AW169="H",Paramètres!$E$10,IF(AW169="E",Paramètres!$G$10,Paramètres!$E$10)))</f>
        <v>2</v>
      </c>
      <c r="AY169" s="168" t="str">
        <f t="shared" si="102"/>
        <v>+</v>
      </c>
      <c r="AZ169" s="298">
        <f t="shared" si="135"/>
        <v>5.8795364504027336E-4</v>
      </c>
      <c r="BB169" s="240" t="str">
        <f>IF($BD$9="OUI","U",IF(Paramètres!$D$10=Paramètres!$G$10,"",IF(F169&lt;$BD$7,$BF$8,IF(AND(F169&gt;=$BD$7,F169&lt;$BD$8),$BF$7,IF(AND(F169&gt;=$BD$8,F169&lt;$BE$7),$BF$8,$BF$7)))))</f>
        <v>E</v>
      </c>
    </row>
    <row r="170" spans="6:54" ht="14">
      <c r="F170" s="297">
        <f t="shared" si="136"/>
        <v>44358</v>
      </c>
      <c r="G170" s="169">
        <f t="shared" si="103"/>
        <v>162</v>
      </c>
      <c r="H170" s="170">
        <f t="shared" si="104"/>
        <v>156.66719999999998</v>
      </c>
      <c r="I170" s="170">
        <f t="shared" si="105"/>
        <v>0.74353309561734149</v>
      </c>
      <c r="J170" s="170">
        <f t="shared" si="106"/>
        <v>80.410733095617388</v>
      </c>
      <c r="K170" s="170">
        <f t="shared" si="107"/>
        <v>-0.84300228359484919</v>
      </c>
      <c r="L170" s="171">
        <f t="shared" si="108"/>
        <v>-0.3978767519100308</v>
      </c>
      <c r="M170" s="172" t="str">
        <f t="shared" si="109"/>
        <v>-</v>
      </c>
      <c r="N170" s="173">
        <f t="shared" si="110"/>
        <v>1.6578197996251282E-2</v>
      </c>
      <c r="O170" s="174">
        <f t="shared" si="111"/>
        <v>23.094053139686661</v>
      </c>
      <c r="P170" s="175">
        <f t="shared" si="138"/>
        <v>0.5810508571938896</v>
      </c>
      <c r="Q170" s="174">
        <f t="shared" si="112"/>
        <v>67.911914250797778</v>
      </c>
      <c r="R170" s="170">
        <f t="shared" si="113"/>
        <v>116.8437310066201</v>
      </c>
      <c r="S170" s="170">
        <f t="shared" si="114"/>
        <v>7.7895820671080065</v>
      </c>
      <c r="T170" s="291">
        <f t="shared" si="137"/>
        <v>0.64913183892566717</v>
      </c>
      <c r="U170" s="170">
        <f t="shared" si="115"/>
        <v>4.2104179328919935</v>
      </c>
      <c r="V170" s="170">
        <f t="shared" si="116"/>
        <v>19.789582067108007</v>
      </c>
      <c r="W170" s="176">
        <f t="shared" si="117"/>
        <v>0.17543408053716639</v>
      </c>
      <c r="X170" s="176">
        <f t="shared" si="118"/>
        <v>0.82456591946283364</v>
      </c>
      <c r="Y170" s="173">
        <f t="shared" si="119"/>
        <v>0.25625000000000003</v>
      </c>
      <c r="Z170" s="173">
        <f t="shared" si="95"/>
        <v>0.90555555555555556</v>
      </c>
      <c r="AA170" s="174">
        <f t="shared" si="120"/>
        <v>124.8282258113085</v>
      </c>
      <c r="AB170" s="174">
        <f t="shared" si="121"/>
        <v>39.542798372510561</v>
      </c>
      <c r="AC170" s="170">
        <f t="shared" si="122"/>
        <v>126.23353057611419</v>
      </c>
      <c r="AD170" s="170">
        <f t="shared" si="123"/>
        <v>8.4155687050742802</v>
      </c>
      <c r="AE170" s="176">
        <f t="shared" si="124"/>
        <v>0.14935130395523832</v>
      </c>
      <c r="AF170" s="176">
        <f t="shared" si="125"/>
        <v>0.85064869604476157</v>
      </c>
      <c r="AG170" s="173">
        <f t="shared" si="96"/>
        <v>0.23040216114912795</v>
      </c>
      <c r="AH170" s="173">
        <f t="shared" si="97"/>
        <v>0.93169955323865128</v>
      </c>
      <c r="AI170" s="170">
        <f t="shared" si="126"/>
        <v>138.58498746005091</v>
      </c>
      <c r="AJ170" s="170">
        <f t="shared" si="127"/>
        <v>9.2389991640033937</v>
      </c>
      <c r="AK170" s="176">
        <f t="shared" si="128"/>
        <v>0.1150417014998586</v>
      </c>
      <c r="AL170" s="176">
        <f t="shared" si="129"/>
        <v>0.88495829850014152</v>
      </c>
      <c r="AM170" s="173">
        <f t="shared" si="98"/>
        <v>0.19609255869374823</v>
      </c>
      <c r="AN170" s="173">
        <f t="shared" si="99"/>
        <v>0.96600915569403112</v>
      </c>
      <c r="AO170" s="170">
        <f t="shared" si="130"/>
        <v>154.9194923959185</v>
      </c>
      <c r="AP170" s="170">
        <f t="shared" si="131"/>
        <v>10.3279661597279</v>
      </c>
      <c r="AQ170" s="176">
        <f t="shared" si="132"/>
        <v>6.9668076678004162E-2</v>
      </c>
      <c r="AR170" s="176">
        <f t="shared" si="133"/>
        <v>0.93033192332199588</v>
      </c>
      <c r="AS170" s="173">
        <f t="shared" si="100"/>
        <v>0.15071893387189381</v>
      </c>
      <c r="AT170" s="173">
        <f t="shared" si="101"/>
        <v>1.0113827805158855</v>
      </c>
      <c r="AU170" s="177">
        <f t="shared" si="139"/>
        <v>6</v>
      </c>
      <c r="AV170" s="178" t="str">
        <f t="shared" si="134"/>
        <v>Vendredi</v>
      </c>
      <c r="AW170" s="177" t="str">
        <f>IF($BD$9="OUI","U",IF(Paramètres!$E$10=Paramètres!$G$10,"-",IF(F170&lt;$BD$7,$BF$8,IF(AND(F170&gt;=$BD$7,F170&lt;$BD$8),$BF$7,IF(AND(F170&gt;=$BD$8,F170&lt;$BE$7),$BF$8,$BF$7)))))</f>
        <v>E</v>
      </c>
      <c r="AX170" s="179">
        <f>IF($BD$9="OUI",0,IF(AW170="H",Paramètres!$E$10,IF(AW170="E",Paramètres!$G$10,Paramètres!$E$10)))</f>
        <v>2</v>
      </c>
      <c r="AY170" s="168" t="str">
        <f t="shared" si="102"/>
        <v>+</v>
      </c>
      <c r="AZ170" s="298">
        <f t="shared" si="135"/>
        <v>5.3878879438074012E-4</v>
      </c>
      <c r="BB170" s="240" t="str">
        <f>IF($BD$9="OUI","U",IF(Paramètres!$D$10=Paramètres!$G$10,"",IF(F170&lt;$BD$7,$BF$8,IF(AND(F170&gt;=$BD$7,F170&lt;$BD$8),$BF$7,IF(AND(F170&gt;=$BD$8,F170&lt;$BE$7),$BF$8,$BF$7)))))</f>
        <v>E</v>
      </c>
    </row>
    <row r="171" spans="6:54" ht="14">
      <c r="F171" s="297">
        <f t="shared" si="136"/>
        <v>44359</v>
      </c>
      <c r="G171" s="169">
        <f t="shared" si="103"/>
        <v>163</v>
      </c>
      <c r="H171" s="170">
        <f t="shared" si="104"/>
        <v>157.65280000000007</v>
      </c>
      <c r="I171" s="170">
        <f t="shared" si="105"/>
        <v>0.71367115744301557</v>
      </c>
      <c r="J171" s="170">
        <f t="shared" si="106"/>
        <v>81.366471157443016</v>
      </c>
      <c r="K171" s="170">
        <f t="shared" si="107"/>
        <v>-0.76201816125475885</v>
      </c>
      <c r="L171" s="171">
        <f t="shared" si="108"/>
        <v>-0.19338801524697313</v>
      </c>
      <c r="M171" s="172" t="str">
        <f t="shared" si="109"/>
        <v>-</v>
      </c>
      <c r="N171" s="173">
        <f t="shared" si="110"/>
        <v>8.0578339686238811E-3</v>
      </c>
      <c r="O171" s="174">
        <f t="shared" si="111"/>
        <v>23.159518586309058</v>
      </c>
      <c r="P171" s="175">
        <f t="shared" si="138"/>
        <v>0.58119286326101682</v>
      </c>
      <c r="Q171" s="174">
        <f t="shared" si="112"/>
        <v>67.977379697420176</v>
      </c>
      <c r="R171" s="170">
        <f t="shared" si="113"/>
        <v>116.93177682193095</v>
      </c>
      <c r="S171" s="170">
        <f t="shared" si="114"/>
        <v>7.7954517881287302</v>
      </c>
      <c r="T171" s="291">
        <f t="shared" si="137"/>
        <v>0.64962098234406085</v>
      </c>
      <c r="U171" s="170">
        <f t="shared" si="115"/>
        <v>4.2045482118712698</v>
      </c>
      <c r="V171" s="170">
        <f t="shared" si="116"/>
        <v>19.79545178812873</v>
      </c>
      <c r="W171" s="176">
        <f t="shared" si="117"/>
        <v>0.17518950882796958</v>
      </c>
      <c r="X171" s="176">
        <f t="shared" si="118"/>
        <v>0.82481049117203042</v>
      </c>
      <c r="Y171" s="173">
        <f t="shared" si="119"/>
        <v>0.25625000000000003</v>
      </c>
      <c r="Z171" s="173">
        <f t="shared" si="95"/>
        <v>0.90625</v>
      </c>
      <c r="AA171" s="174">
        <f t="shared" si="120"/>
        <v>124.93234494910777</v>
      </c>
      <c r="AB171" s="174">
        <f t="shared" si="121"/>
        <v>39.50891187860875</v>
      </c>
      <c r="AC171" s="170">
        <f t="shared" si="122"/>
        <v>126.33578929913742</v>
      </c>
      <c r="AD171" s="170">
        <f t="shared" si="123"/>
        <v>8.4223859532758283</v>
      </c>
      <c r="AE171" s="176">
        <f t="shared" si="124"/>
        <v>0.14906725194684048</v>
      </c>
      <c r="AF171" s="176">
        <f t="shared" si="125"/>
        <v>0.85093274805315955</v>
      </c>
      <c r="AG171" s="173">
        <f t="shared" si="96"/>
        <v>0.23026011520785725</v>
      </c>
      <c r="AH171" s="173">
        <f t="shared" si="97"/>
        <v>0.93212561131417626</v>
      </c>
      <c r="AI171" s="170">
        <f t="shared" si="126"/>
        <v>138.71648294639252</v>
      </c>
      <c r="AJ171" s="170">
        <f t="shared" si="127"/>
        <v>9.2477655297595014</v>
      </c>
      <c r="AK171" s="176">
        <f t="shared" si="128"/>
        <v>0.11467643626002078</v>
      </c>
      <c r="AL171" s="176">
        <f t="shared" si="129"/>
        <v>0.88532356373997922</v>
      </c>
      <c r="AM171" s="173">
        <f t="shared" si="98"/>
        <v>0.19586929952103752</v>
      </c>
      <c r="AN171" s="173">
        <f t="shared" si="99"/>
        <v>0.96651642700099594</v>
      </c>
      <c r="AO171" s="170">
        <f t="shared" si="130"/>
        <v>155.1355805240236</v>
      </c>
      <c r="AP171" s="170">
        <f t="shared" si="131"/>
        <v>10.342372034934906</v>
      </c>
      <c r="AQ171" s="176">
        <f t="shared" si="132"/>
        <v>6.906783187771226E-2</v>
      </c>
      <c r="AR171" s="176">
        <f t="shared" si="133"/>
        <v>0.93093216812228763</v>
      </c>
      <c r="AS171" s="173">
        <f t="shared" si="100"/>
        <v>0.15026069513872903</v>
      </c>
      <c r="AT171" s="173">
        <f t="shared" si="101"/>
        <v>1.0121250313833043</v>
      </c>
      <c r="AU171" s="177">
        <f t="shared" si="139"/>
        <v>7</v>
      </c>
      <c r="AV171" s="178" t="str">
        <f t="shared" si="134"/>
        <v>Samedi</v>
      </c>
      <c r="AW171" s="177" t="str">
        <f>IF($BD$9="OUI","U",IF(Paramètres!$E$10=Paramètres!$G$10,"-",IF(F171&lt;$BD$7,$BF$8,IF(AND(F171&gt;=$BD$7,F171&lt;$BD$8),$BF$7,IF(AND(F171&gt;=$BD$8,F171&lt;$BE$7),$BF$8,$BF$7)))))</f>
        <v>E</v>
      </c>
      <c r="AX171" s="179">
        <f>IF($BD$9="OUI",0,IF(AW171="H",Paramètres!$E$10,IF(AW171="E",Paramètres!$G$10,Paramètres!$E$10)))</f>
        <v>2</v>
      </c>
      <c r="AY171" s="168" t="str">
        <f t="shared" si="102"/>
        <v>+</v>
      </c>
      <c r="AZ171" s="298">
        <f t="shared" si="135"/>
        <v>4.8914341839367825E-4</v>
      </c>
      <c r="BB171" s="240" t="str">
        <f>IF($BD$9="OUI","U",IF(Paramètres!$D$10=Paramètres!$G$10,"",IF(F171&lt;$BD$7,$BF$8,IF(AND(F171&gt;=$BD$7,F171&lt;$BD$8),$BF$7,IF(AND(F171&gt;=$BD$8,F171&lt;$BE$7),$BF$8,$BF$7)))))</f>
        <v>E</v>
      </c>
    </row>
    <row r="172" spans="6:54" ht="14">
      <c r="F172" s="297">
        <f t="shared" si="136"/>
        <v>44360</v>
      </c>
      <c r="G172" s="169">
        <f t="shared" si="103"/>
        <v>164</v>
      </c>
      <c r="H172" s="170">
        <f t="shared" si="104"/>
        <v>158.63840000000005</v>
      </c>
      <c r="I172" s="170">
        <f t="shared" si="105"/>
        <v>0.68361052937161704</v>
      </c>
      <c r="J172" s="170">
        <f t="shared" si="106"/>
        <v>82.322010529371596</v>
      </c>
      <c r="K172" s="170">
        <f t="shared" si="107"/>
        <v>-0.68010284632040618</v>
      </c>
      <c r="L172" s="171">
        <f t="shared" si="108"/>
        <v>1.403073220484341E-2</v>
      </c>
      <c r="M172" s="172" t="str">
        <f t="shared" si="109"/>
        <v>+</v>
      </c>
      <c r="N172" s="173">
        <f t="shared" si="110"/>
        <v>5.8461384186847543E-4</v>
      </c>
      <c r="O172" s="174">
        <f t="shared" si="111"/>
        <v>23.218181931663182</v>
      </c>
      <c r="P172" s="175">
        <f t="shared" si="138"/>
        <v>0.58133690405785832</v>
      </c>
      <c r="Q172" s="174">
        <f t="shared" si="112"/>
        <v>68.036043042774295</v>
      </c>
      <c r="R172" s="170">
        <f t="shared" si="113"/>
        <v>117.01080760408516</v>
      </c>
      <c r="S172" s="170">
        <f t="shared" si="114"/>
        <v>7.8007205069390109</v>
      </c>
      <c r="T172" s="291">
        <f t="shared" si="137"/>
        <v>0.65006004224491754</v>
      </c>
      <c r="U172" s="170">
        <f t="shared" si="115"/>
        <v>4.1992794930609891</v>
      </c>
      <c r="V172" s="170">
        <f t="shared" si="116"/>
        <v>19.800720506939012</v>
      </c>
      <c r="W172" s="176">
        <f t="shared" si="117"/>
        <v>0.1749699788775412</v>
      </c>
      <c r="X172" s="176">
        <f t="shared" si="118"/>
        <v>0.82503002112245882</v>
      </c>
      <c r="Y172" s="173">
        <f t="shared" si="119"/>
        <v>0.25625000000000003</v>
      </c>
      <c r="Z172" s="173">
        <f t="shared" si="95"/>
        <v>0.90625</v>
      </c>
      <c r="AA172" s="174">
        <f t="shared" si="120"/>
        <v>125.02571481650604</v>
      </c>
      <c r="AB172" s="174">
        <f t="shared" si="121"/>
        <v>39.478420330586964</v>
      </c>
      <c r="AC172" s="170">
        <f t="shared" si="122"/>
        <v>126.42763503845194</v>
      </c>
      <c r="AD172" s="170">
        <f t="shared" si="123"/>
        <v>8.4285090025634624</v>
      </c>
      <c r="AE172" s="176">
        <f t="shared" si="124"/>
        <v>0.14881212489318907</v>
      </c>
      <c r="AF172" s="176">
        <f t="shared" si="125"/>
        <v>0.85118787510681093</v>
      </c>
      <c r="AG172" s="173">
        <f t="shared" si="96"/>
        <v>0.23014902895104736</v>
      </c>
      <c r="AH172" s="173">
        <f t="shared" si="97"/>
        <v>0.93252477916466925</v>
      </c>
      <c r="AI172" s="170">
        <f t="shared" si="126"/>
        <v>138.83474887076446</v>
      </c>
      <c r="AJ172" s="170">
        <f t="shared" si="127"/>
        <v>9.2556499247176305</v>
      </c>
      <c r="AK172" s="176">
        <f t="shared" si="128"/>
        <v>0.11434791980343206</v>
      </c>
      <c r="AL172" s="176">
        <f t="shared" si="129"/>
        <v>0.88565208019656794</v>
      </c>
      <c r="AM172" s="173">
        <f t="shared" si="98"/>
        <v>0.19568482386129035</v>
      </c>
      <c r="AN172" s="173">
        <f t="shared" si="99"/>
        <v>0.96698898425442625</v>
      </c>
      <c r="AO172" s="170">
        <f t="shared" si="130"/>
        <v>155.33097540046984</v>
      </c>
      <c r="AP172" s="170">
        <f t="shared" si="131"/>
        <v>10.355398360031323</v>
      </c>
      <c r="AQ172" s="176">
        <f t="shared" si="132"/>
        <v>6.8525068332028205E-2</v>
      </c>
      <c r="AR172" s="176">
        <f t="shared" si="133"/>
        <v>0.93147493166797179</v>
      </c>
      <c r="AS172" s="173">
        <f t="shared" si="100"/>
        <v>0.14986197238988652</v>
      </c>
      <c r="AT172" s="173">
        <f t="shared" si="101"/>
        <v>1.0128118357258302</v>
      </c>
      <c r="AU172" s="177">
        <f t="shared" si="139"/>
        <v>1</v>
      </c>
      <c r="AV172" s="178" t="str">
        <f t="shared" si="134"/>
        <v>Dimanche</v>
      </c>
      <c r="AW172" s="177" t="str">
        <f>IF($BD$9="OUI","U",IF(Paramètres!$E$10=Paramètres!$G$10,"-",IF(F172&lt;$BD$7,$BF$8,IF(AND(F172&gt;=$BD$7,F172&lt;$BD$8),$BF$7,IF(AND(F172&gt;=$BD$8,F172&lt;$BE$7),$BF$8,$BF$7)))))</f>
        <v>E</v>
      </c>
      <c r="AX172" s="179">
        <f>IF($BD$9="OUI",0,IF(AW172="H",Paramètres!$E$10,IF(AW172="E",Paramètres!$G$10,Paramètres!$E$10)))</f>
        <v>2</v>
      </c>
      <c r="AY172" s="168" t="str">
        <f t="shared" si="102"/>
        <v>+</v>
      </c>
      <c r="AZ172" s="298">
        <f t="shared" si="135"/>
        <v>4.3905990085668645E-4</v>
      </c>
      <c r="BB172" s="240" t="str">
        <f>IF($BD$9="OUI","U",IF(Paramètres!$D$10=Paramètres!$G$10,"",IF(F172&lt;$BD$7,$BF$8,IF(AND(F172&gt;=$BD$7,F172&lt;$BD$8),$BF$7,IF(AND(F172&gt;=$BD$8,F172&lt;$BE$7),$BF$8,$BF$7)))))</f>
        <v>E</v>
      </c>
    </row>
    <row r="173" spans="6:54" ht="14">
      <c r="F173" s="297">
        <f t="shared" si="136"/>
        <v>44361</v>
      </c>
      <c r="G173" s="169">
        <f t="shared" si="103"/>
        <v>165</v>
      </c>
      <c r="H173" s="170">
        <f t="shared" si="104"/>
        <v>159.62400000000002</v>
      </c>
      <c r="I173" s="170">
        <f t="shared" si="105"/>
        <v>0.65335966488823005</v>
      </c>
      <c r="J173" s="170">
        <f t="shared" si="106"/>
        <v>83.277359664888195</v>
      </c>
      <c r="K173" s="170">
        <f t="shared" si="107"/>
        <v>-0.59735721988494905</v>
      </c>
      <c r="L173" s="171">
        <f t="shared" si="108"/>
        <v>0.22400978001312399</v>
      </c>
      <c r="M173" s="172" t="str">
        <f t="shared" si="109"/>
        <v>+</v>
      </c>
      <c r="N173" s="173">
        <f t="shared" si="110"/>
        <v>9.3337408338801664E-3</v>
      </c>
      <c r="O173" s="174">
        <f t="shared" si="111"/>
        <v>23.27002264641931</v>
      </c>
      <c r="P173" s="175">
        <f t="shared" si="138"/>
        <v>0.58148272284105851</v>
      </c>
      <c r="Q173" s="174">
        <f t="shared" si="112"/>
        <v>68.08788375753042</v>
      </c>
      <c r="R173" s="170">
        <f t="shared" si="113"/>
        <v>117.08075238475105</v>
      </c>
      <c r="S173" s="170">
        <f t="shared" si="114"/>
        <v>7.8053834923167367</v>
      </c>
      <c r="T173" s="291">
        <f t="shared" si="137"/>
        <v>0.65044862435972806</v>
      </c>
      <c r="U173" s="170">
        <f t="shared" si="115"/>
        <v>4.1946165076832633</v>
      </c>
      <c r="V173" s="170">
        <f t="shared" si="116"/>
        <v>19.805383492316736</v>
      </c>
      <c r="W173" s="176">
        <f t="shared" si="117"/>
        <v>0.17477568782013597</v>
      </c>
      <c r="X173" s="176">
        <f t="shared" si="118"/>
        <v>0.82522431217986403</v>
      </c>
      <c r="Y173" s="173">
        <f t="shared" si="119"/>
        <v>0.25625000000000003</v>
      </c>
      <c r="Z173" s="173">
        <f t="shared" si="95"/>
        <v>0.90694444444444444</v>
      </c>
      <c r="AA173" s="174">
        <f t="shared" si="120"/>
        <v>125.10828030129467</v>
      </c>
      <c r="AB173" s="174">
        <f t="shared" si="121"/>
        <v>39.451375518158329</v>
      </c>
      <c r="AC173" s="170">
        <f t="shared" si="122"/>
        <v>126.50896687754816</v>
      </c>
      <c r="AD173" s="170">
        <f t="shared" si="123"/>
        <v>8.4339311251698774</v>
      </c>
      <c r="AE173" s="176">
        <f t="shared" si="124"/>
        <v>0.14858620311792178</v>
      </c>
      <c r="AF173" s="176">
        <f t="shared" si="125"/>
        <v>0.85141379688207819</v>
      </c>
      <c r="AG173" s="173">
        <f t="shared" si="96"/>
        <v>0.23006892595898024</v>
      </c>
      <c r="AH173" s="173">
        <f t="shared" si="97"/>
        <v>0.93289651972313681</v>
      </c>
      <c r="AI173" s="170">
        <f t="shared" si="126"/>
        <v>138.93960437008741</v>
      </c>
      <c r="AJ173" s="170">
        <f t="shared" si="127"/>
        <v>9.2626402913391601</v>
      </c>
      <c r="AK173" s="176">
        <f t="shared" si="128"/>
        <v>0.114056654527535</v>
      </c>
      <c r="AL173" s="176">
        <f t="shared" si="129"/>
        <v>0.885943345472465</v>
      </c>
      <c r="AM173" s="173">
        <f t="shared" si="98"/>
        <v>0.19553937736859348</v>
      </c>
      <c r="AN173" s="173">
        <f t="shared" si="99"/>
        <v>0.96742606831352351</v>
      </c>
      <c r="AO173" s="170">
        <f t="shared" si="130"/>
        <v>155.50506296618417</v>
      </c>
      <c r="AP173" s="170">
        <f t="shared" si="131"/>
        <v>10.367004197745612</v>
      </c>
      <c r="AQ173" s="176">
        <f t="shared" si="132"/>
        <v>6.8041491760599523E-2</v>
      </c>
      <c r="AR173" s="176">
        <f t="shared" si="133"/>
        <v>0.93195850823940052</v>
      </c>
      <c r="AS173" s="173">
        <f t="shared" si="100"/>
        <v>0.14952421460165802</v>
      </c>
      <c r="AT173" s="173">
        <f t="shared" si="101"/>
        <v>1.013441231080459</v>
      </c>
      <c r="AU173" s="177">
        <f t="shared" si="139"/>
        <v>2</v>
      </c>
      <c r="AV173" s="178" t="str">
        <f t="shared" si="134"/>
        <v>Lundi</v>
      </c>
      <c r="AW173" s="177" t="str">
        <f>IF($BD$9="OUI","U",IF(Paramètres!$E$10=Paramètres!$G$10,"-",IF(F173&lt;$BD$7,$BF$8,IF(AND(F173&gt;=$BD$7,F173&lt;$BD$8),$BF$7,IF(AND(F173&gt;=$BD$8,F173&lt;$BE$7),$BF$8,$BF$7)))))</f>
        <v>E</v>
      </c>
      <c r="AX173" s="179">
        <f>IF($BD$9="OUI",0,IF(AW173="H",Paramètres!$E$10,IF(AW173="E",Paramètres!$G$10,Paramètres!$E$10)))</f>
        <v>2</v>
      </c>
      <c r="AY173" s="168" t="str">
        <f t="shared" si="102"/>
        <v>+</v>
      </c>
      <c r="AZ173" s="298">
        <f t="shared" si="135"/>
        <v>3.8858211481052063E-4</v>
      </c>
      <c r="BB173" s="240" t="str">
        <f>IF($BD$9="OUI","U",IF(Paramètres!$D$10=Paramètres!$G$10,"",IF(F173&lt;$BD$7,$BF$8,IF(AND(F173&gt;=$BD$7,F173&lt;$BD$8),$BF$7,IF(AND(F173&gt;=$BD$8,F173&lt;$BE$7),$BF$8,$BF$7)))))</f>
        <v>E</v>
      </c>
    </row>
    <row r="174" spans="6:54" ht="14">
      <c r="F174" s="297">
        <f t="shared" si="136"/>
        <v>44362</v>
      </c>
      <c r="G174" s="169">
        <f t="shared" si="103"/>
        <v>166</v>
      </c>
      <c r="H174" s="170">
        <f t="shared" si="104"/>
        <v>160.6096</v>
      </c>
      <c r="I174" s="170">
        <f t="shared" si="105"/>
        <v>0.62292705951453664</v>
      </c>
      <c r="J174" s="170">
        <f t="shared" si="106"/>
        <v>84.232527059514553</v>
      </c>
      <c r="K174" s="170">
        <f t="shared" si="107"/>
        <v>-0.51388335109463568</v>
      </c>
      <c r="L174" s="171">
        <f t="shared" si="108"/>
        <v>0.43617483367960386</v>
      </c>
      <c r="M174" s="172" t="str">
        <f t="shared" si="109"/>
        <v>+</v>
      </c>
      <c r="N174" s="173">
        <f t="shared" si="110"/>
        <v>1.8173951403316829E-2</v>
      </c>
      <c r="O174" s="174">
        <f t="shared" si="111"/>
        <v>23.31502285444466</v>
      </c>
      <c r="P174" s="175">
        <f t="shared" si="138"/>
        <v>0.58163005968388248</v>
      </c>
      <c r="Q174" s="174">
        <f t="shared" si="112"/>
        <v>68.132883965555777</v>
      </c>
      <c r="R174" s="170">
        <f t="shared" si="113"/>
        <v>117.14154833664523</v>
      </c>
      <c r="S174" s="170">
        <f t="shared" si="114"/>
        <v>7.8094365557763483</v>
      </c>
      <c r="T174" s="291">
        <f t="shared" si="137"/>
        <v>0.65078637964802899</v>
      </c>
      <c r="U174" s="170">
        <f t="shared" si="115"/>
        <v>4.1905634442236517</v>
      </c>
      <c r="V174" s="170">
        <f t="shared" si="116"/>
        <v>19.809436555776347</v>
      </c>
      <c r="W174" s="176">
        <f t="shared" si="117"/>
        <v>0.17460681017598548</v>
      </c>
      <c r="X174" s="176">
        <f t="shared" si="118"/>
        <v>0.82539318982401444</v>
      </c>
      <c r="Y174" s="173">
        <f t="shared" si="119"/>
        <v>0.25625000000000003</v>
      </c>
      <c r="Z174" s="173">
        <f t="shared" si="95"/>
        <v>0.90694444444444444</v>
      </c>
      <c r="AA174" s="174">
        <f t="shared" si="120"/>
        <v>125.17999286825074</v>
      </c>
      <c r="AB174" s="174">
        <f t="shared" si="121"/>
        <v>39.427823416464705</v>
      </c>
      <c r="AC174" s="170">
        <f t="shared" si="122"/>
        <v>126.57969521470459</v>
      </c>
      <c r="AD174" s="170">
        <f t="shared" si="123"/>
        <v>8.4386463476469729</v>
      </c>
      <c r="AE174" s="176">
        <f t="shared" si="124"/>
        <v>0.14838973551470946</v>
      </c>
      <c r="AF174" s="176">
        <f t="shared" si="125"/>
        <v>0.85161026448529054</v>
      </c>
      <c r="AG174" s="173">
        <f t="shared" si="96"/>
        <v>0.23001979519859192</v>
      </c>
      <c r="AH174" s="173">
        <f t="shared" si="97"/>
        <v>0.93324032416917302</v>
      </c>
      <c r="AI174" s="170">
        <f t="shared" si="126"/>
        <v>139.03088784992983</v>
      </c>
      <c r="AJ174" s="170">
        <f t="shared" si="127"/>
        <v>9.2687258566619892</v>
      </c>
      <c r="AK174" s="176">
        <f t="shared" si="128"/>
        <v>0.11380308930575045</v>
      </c>
      <c r="AL174" s="176">
        <f t="shared" si="129"/>
        <v>0.88619691069424944</v>
      </c>
      <c r="AM174" s="173">
        <f t="shared" si="98"/>
        <v>0.1954331489896329</v>
      </c>
      <c r="AN174" s="173">
        <f t="shared" si="99"/>
        <v>0.96782697037813203</v>
      </c>
      <c r="AO174" s="170">
        <f t="shared" si="130"/>
        <v>155.65728089101955</v>
      </c>
      <c r="AP174" s="170">
        <f t="shared" si="131"/>
        <v>10.377152059401304</v>
      </c>
      <c r="AQ174" s="176">
        <f t="shared" si="132"/>
        <v>6.7618664191612332E-2</v>
      </c>
      <c r="AR174" s="176">
        <f t="shared" si="133"/>
        <v>0.93238133580838767</v>
      </c>
      <c r="AS174" s="173">
        <f t="shared" si="100"/>
        <v>0.14924872387549479</v>
      </c>
      <c r="AT174" s="173">
        <f t="shared" si="101"/>
        <v>1.0140113954922703</v>
      </c>
      <c r="AU174" s="177">
        <f t="shared" si="139"/>
        <v>3</v>
      </c>
      <c r="AV174" s="178" t="str">
        <f t="shared" si="134"/>
        <v>Mardi</v>
      </c>
      <c r="AW174" s="177" t="str">
        <f>IF($BD$9="OUI","U",IF(Paramètres!$E$10=Paramètres!$G$10,"-",IF(F174&lt;$BD$7,$BF$8,IF(AND(F174&gt;=$BD$7,F174&lt;$BD$8),$BF$7,IF(AND(F174&gt;=$BD$8,F174&lt;$BE$7),$BF$8,$BF$7)))))</f>
        <v>E</v>
      </c>
      <c r="AX174" s="179">
        <f>IF($BD$9="OUI",0,IF(AW174="H",Paramètres!$E$10,IF(AW174="E",Paramètres!$G$10,Paramètres!$E$10)))</f>
        <v>2</v>
      </c>
      <c r="AY174" s="168" t="str">
        <f t="shared" si="102"/>
        <v>+</v>
      </c>
      <c r="AZ174" s="298">
        <f t="shared" si="135"/>
        <v>3.3775528830093382E-4</v>
      </c>
      <c r="BB174" s="240" t="str">
        <f>IF($BD$9="OUI","U",IF(Paramètres!$D$10=Paramètres!$G$10,"",IF(F174&lt;$BD$7,$BF$8,IF(AND(F174&gt;=$BD$7,F174&lt;$BD$8),$BF$7,IF(AND(F174&gt;=$BD$8,F174&lt;$BE$7),$BF$8,$BF$7)))))</f>
        <v>E</v>
      </c>
    </row>
    <row r="175" spans="6:54" ht="14">
      <c r="F175" s="297">
        <f t="shared" si="136"/>
        <v>44363</v>
      </c>
      <c r="G175" s="169">
        <f t="shared" si="103"/>
        <v>167</v>
      </c>
      <c r="H175" s="170">
        <f t="shared" si="104"/>
        <v>161.59519999999998</v>
      </c>
      <c r="I175" s="170">
        <f t="shared" si="105"/>
        <v>0.59232124883433079</v>
      </c>
      <c r="J175" s="170">
        <f t="shared" si="106"/>
        <v>85.187521248834287</v>
      </c>
      <c r="K175" s="170">
        <f t="shared" si="107"/>
        <v>-0.42978434413069666</v>
      </c>
      <c r="L175" s="171">
        <f t="shared" si="108"/>
        <v>0.65014761881453653</v>
      </c>
      <c r="M175" s="172" t="str">
        <f t="shared" si="109"/>
        <v>+</v>
      </c>
      <c r="N175" s="173">
        <f t="shared" si="110"/>
        <v>2.7089484117272356E-2</v>
      </c>
      <c r="O175" s="174">
        <f t="shared" si="111"/>
        <v>23.353167355608299</v>
      </c>
      <c r="P175" s="175">
        <f t="shared" si="138"/>
        <v>0.58177865189578171</v>
      </c>
      <c r="Q175" s="174">
        <f t="shared" si="112"/>
        <v>68.171028466719406</v>
      </c>
      <c r="R175" s="170">
        <f t="shared" si="113"/>
        <v>117.19314099155844</v>
      </c>
      <c r="S175" s="170">
        <f t="shared" si="114"/>
        <v>7.8128760661038958</v>
      </c>
      <c r="T175" s="291">
        <f t="shared" si="137"/>
        <v>0.65107300550865799</v>
      </c>
      <c r="U175" s="170">
        <f t="shared" si="115"/>
        <v>4.1871239338961042</v>
      </c>
      <c r="V175" s="170">
        <f t="shared" si="116"/>
        <v>19.812876066103897</v>
      </c>
      <c r="W175" s="176">
        <f t="shared" si="117"/>
        <v>0.17446349724567101</v>
      </c>
      <c r="X175" s="176">
        <f t="shared" si="118"/>
        <v>0.82553650275432899</v>
      </c>
      <c r="Y175" s="173">
        <f t="shared" si="119"/>
        <v>0.25625000000000003</v>
      </c>
      <c r="Z175" s="173">
        <f t="shared" si="95"/>
        <v>0.90763888888888899</v>
      </c>
      <c r="AA175" s="174">
        <f t="shared" si="120"/>
        <v>125.24081069657586</v>
      </c>
      <c r="AB175" s="174">
        <f t="shared" si="121"/>
        <v>39.407804032659783</v>
      </c>
      <c r="AC175" s="170">
        <f t="shared" si="122"/>
        <v>126.63974212750432</v>
      </c>
      <c r="AD175" s="170">
        <f t="shared" si="123"/>
        <v>8.4426494751669541</v>
      </c>
      <c r="AE175" s="176">
        <f t="shared" si="124"/>
        <v>0.14822293853471025</v>
      </c>
      <c r="AF175" s="176">
        <f t="shared" si="125"/>
        <v>0.85177706146528964</v>
      </c>
      <c r="AG175" s="173">
        <f t="shared" si="96"/>
        <v>0.23000159043049195</v>
      </c>
      <c r="AH175" s="173">
        <f t="shared" si="97"/>
        <v>0.93355571336107135</v>
      </c>
      <c r="AI175" s="170">
        <f t="shared" si="126"/>
        <v>139.10845790336319</v>
      </c>
      <c r="AJ175" s="170">
        <f t="shared" si="127"/>
        <v>9.2738971935575467</v>
      </c>
      <c r="AK175" s="176">
        <f t="shared" si="128"/>
        <v>0.11358761693510222</v>
      </c>
      <c r="AL175" s="176">
        <f t="shared" si="129"/>
        <v>0.88641238306489767</v>
      </c>
      <c r="AM175" s="173">
        <f t="shared" si="98"/>
        <v>0.19536626883088393</v>
      </c>
      <c r="AN175" s="173">
        <f t="shared" si="99"/>
        <v>0.96819103496067938</v>
      </c>
      <c r="AO175" s="170">
        <f t="shared" si="130"/>
        <v>155.7871256870676</v>
      </c>
      <c r="AP175" s="170">
        <f t="shared" si="131"/>
        <v>10.38580837913784</v>
      </c>
      <c r="AQ175" s="176">
        <f t="shared" si="132"/>
        <v>6.7257984202589993E-2</v>
      </c>
      <c r="AR175" s="176">
        <f t="shared" si="133"/>
        <v>0.93274201579741012</v>
      </c>
      <c r="AS175" s="173">
        <f t="shared" si="100"/>
        <v>0.1490366360983717</v>
      </c>
      <c r="AT175" s="173">
        <f t="shared" si="101"/>
        <v>1.0145206676931917</v>
      </c>
      <c r="AU175" s="177">
        <f t="shared" si="139"/>
        <v>4</v>
      </c>
      <c r="AV175" s="178" t="str">
        <f t="shared" si="134"/>
        <v>Mercredi</v>
      </c>
      <c r="AW175" s="177" t="str">
        <f>IF($BD$9="OUI","U",IF(Paramètres!$E$10=Paramètres!$G$10,"-",IF(F175&lt;$BD$7,$BF$8,IF(AND(F175&gt;=$BD$7,F175&lt;$BD$8),$BF$7,IF(AND(F175&gt;=$BD$8,F175&lt;$BE$7),$BF$8,$BF$7)))))</f>
        <v>E</v>
      </c>
      <c r="AX175" s="179">
        <f>IF($BD$9="OUI",0,IF(AW175="H",Paramètres!$E$10,IF(AW175="E",Paramètres!$G$10,Paramètres!$E$10)))</f>
        <v>2</v>
      </c>
      <c r="AY175" s="168" t="str">
        <f t="shared" si="102"/>
        <v>+</v>
      </c>
      <c r="AZ175" s="298">
        <f t="shared" si="135"/>
        <v>2.8662586062899731E-4</v>
      </c>
      <c r="BB175" s="240" t="str">
        <f>IF($BD$9="OUI","U",IF(Paramètres!$D$10=Paramètres!$G$10,"",IF(F175&lt;$BD$7,$BF$8,IF(AND(F175&gt;=$BD$7,F175&lt;$BD$8),$BF$7,IF(AND(F175&gt;=$BD$8,F175&lt;$BE$7),$BF$8,$BF$7)))))</f>
        <v>E</v>
      </c>
    </row>
    <row r="176" spans="6:54" ht="14">
      <c r="F176" s="297">
        <f t="shared" si="136"/>
        <v>44364</v>
      </c>
      <c r="G176" s="169">
        <f t="shared" si="103"/>
        <v>168</v>
      </c>
      <c r="H176" s="170">
        <f t="shared" si="104"/>
        <v>162.58079999999995</v>
      </c>
      <c r="I176" s="170">
        <f t="shared" si="105"/>
        <v>0.56155080652342049</v>
      </c>
      <c r="J176" s="170">
        <f t="shared" si="106"/>
        <v>86.142350806523439</v>
      </c>
      <c r="K176" s="170">
        <f t="shared" si="107"/>
        <v>-0.34516418303133978</v>
      </c>
      <c r="L176" s="171">
        <f t="shared" si="108"/>
        <v>0.86554649396832284</v>
      </c>
      <c r="M176" s="172" t="str">
        <f t="shared" si="109"/>
        <v>+</v>
      </c>
      <c r="N176" s="173">
        <f t="shared" si="110"/>
        <v>3.6064437248680116E-2</v>
      </c>
      <c r="O176" s="174">
        <f t="shared" si="111"/>
        <v>23.384443645125344</v>
      </c>
      <c r="P176" s="175">
        <f t="shared" si="138"/>
        <v>0.58192823444797181</v>
      </c>
      <c r="Q176" s="174">
        <f t="shared" si="112"/>
        <v>68.202304756236458</v>
      </c>
      <c r="R176" s="170">
        <f t="shared" si="113"/>
        <v>117.23548443095629</v>
      </c>
      <c r="S176" s="170">
        <f t="shared" si="114"/>
        <v>7.8156989620637525</v>
      </c>
      <c r="T176" s="291">
        <f t="shared" si="137"/>
        <v>0.65130824683864608</v>
      </c>
      <c r="U176" s="170">
        <f t="shared" si="115"/>
        <v>4.1843010379362475</v>
      </c>
      <c r="V176" s="170">
        <f t="shared" si="116"/>
        <v>19.815698962063752</v>
      </c>
      <c r="W176" s="176">
        <f t="shared" si="117"/>
        <v>0.17434587658067699</v>
      </c>
      <c r="X176" s="176">
        <f t="shared" si="118"/>
        <v>0.82565412341932298</v>
      </c>
      <c r="Y176" s="173">
        <f t="shared" si="119"/>
        <v>0.25625000000000003</v>
      </c>
      <c r="Z176" s="173">
        <f t="shared" si="95"/>
        <v>0.90763888888888899</v>
      </c>
      <c r="AA176" s="174">
        <f t="shared" si="120"/>
        <v>125.29069879964602</v>
      </c>
      <c r="AB176" s="174">
        <f t="shared" si="121"/>
        <v>39.391351271795841</v>
      </c>
      <c r="AC176" s="170">
        <f t="shared" si="122"/>
        <v>126.68904169322728</v>
      </c>
      <c r="AD176" s="170">
        <f t="shared" si="123"/>
        <v>8.4459361128818191</v>
      </c>
      <c r="AE176" s="176">
        <f t="shared" si="124"/>
        <v>0.14808599529659086</v>
      </c>
      <c r="AF176" s="176">
        <f t="shared" si="125"/>
        <v>0.85191400470340906</v>
      </c>
      <c r="AG176" s="173">
        <f t="shared" si="96"/>
        <v>0.23001422974456268</v>
      </c>
      <c r="AH176" s="173">
        <f t="shared" si="97"/>
        <v>0.93384223915138087</v>
      </c>
      <c r="AI176" s="170">
        <f t="shared" si="126"/>
        <v>139.17219412916344</v>
      </c>
      <c r="AJ176" s="170">
        <f t="shared" si="127"/>
        <v>9.2781462752775621</v>
      </c>
      <c r="AK176" s="176">
        <f t="shared" si="128"/>
        <v>0.11341057186343491</v>
      </c>
      <c r="AL176" s="176">
        <f t="shared" si="129"/>
        <v>0.88658942813656516</v>
      </c>
      <c r="AM176" s="173">
        <f t="shared" si="98"/>
        <v>0.19533880631140674</v>
      </c>
      <c r="AN176" s="173">
        <f t="shared" si="99"/>
        <v>0.96851766258453698</v>
      </c>
      <c r="AO176" s="170">
        <f t="shared" si="130"/>
        <v>155.89415939417739</v>
      </c>
      <c r="AP176" s="170">
        <f t="shared" si="131"/>
        <v>10.392943959611825</v>
      </c>
      <c r="AQ176" s="176">
        <f t="shared" si="132"/>
        <v>6.6960668349507271E-2</v>
      </c>
      <c r="AR176" s="176">
        <f t="shared" si="133"/>
        <v>0.9330393316504928</v>
      </c>
      <c r="AS176" s="173">
        <f t="shared" si="100"/>
        <v>0.1488889027974791</v>
      </c>
      <c r="AT176" s="173">
        <f t="shared" si="101"/>
        <v>1.0149675660984647</v>
      </c>
      <c r="AU176" s="177">
        <f t="shared" si="139"/>
        <v>5</v>
      </c>
      <c r="AV176" s="178" t="str">
        <f t="shared" si="134"/>
        <v>Jeudi</v>
      </c>
      <c r="AW176" s="177" t="str">
        <f>IF($BD$9="OUI","U",IF(Paramètres!$E$10=Paramètres!$G$10,"-",IF(F176&lt;$BD$7,$BF$8,IF(AND(F176&gt;=$BD$7,F176&lt;$BD$8),$BF$7,IF(AND(F176&gt;=$BD$8,F176&lt;$BE$7),$BF$8,$BF$7)))))</f>
        <v>E</v>
      </c>
      <c r="AX176" s="179">
        <f>IF($BD$9="OUI",0,IF(AW176="H",Paramètres!$E$10,IF(AW176="E",Paramètres!$G$10,Paramètres!$E$10)))</f>
        <v>2</v>
      </c>
      <c r="AY176" s="168" t="str">
        <f t="shared" si="102"/>
        <v>+</v>
      </c>
      <c r="AZ176" s="298">
        <f t="shared" si="135"/>
        <v>2.3524132998808955E-4</v>
      </c>
      <c r="BB176" s="240" t="str">
        <f>IF($BD$9="OUI","U",IF(Paramètres!$D$10=Paramètres!$G$10,"",IF(F176&lt;$BD$7,$BF$8,IF(AND(F176&gt;=$BD$7,F176&lt;$BD$8),$BF$7,IF(AND(F176&gt;=$BD$8,F176&lt;$BE$7),$BF$8,$BF$7)))))</f>
        <v>E</v>
      </c>
    </row>
    <row r="177" spans="6:54" ht="14">
      <c r="F177" s="297">
        <f t="shared" si="136"/>
        <v>44365</v>
      </c>
      <c r="G177" s="169">
        <f t="shared" si="103"/>
        <v>169</v>
      </c>
      <c r="H177" s="170">
        <f t="shared" si="104"/>
        <v>163.56640000000004</v>
      </c>
      <c r="I177" s="170">
        <f t="shared" si="105"/>
        <v>0.53062434238382428</v>
      </c>
      <c r="J177" s="170">
        <f t="shared" si="106"/>
        <v>87.097024342383861</v>
      </c>
      <c r="K177" s="170">
        <f t="shared" si="107"/>
        <v>-0.26012757470198777</v>
      </c>
      <c r="L177" s="171">
        <f t="shared" si="108"/>
        <v>1.081987070727346</v>
      </c>
      <c r="M177" s="172" t="str">
        <f t="shared" si="109"/>
        <v>+</v>
      </c>
      <c r="N177" s="173">
        <f t="shared" si="110"/>
        <v>4.5082794613639419E-2</v>
      </c>
      <c r="O177" s="174">
        <f t="shared" si="111"/>
        <v>23.408841929359717</v>
      </c>
      <c r="P177" s="175">
        <f t="shared" si="138"/>
        <v>0.58207854040405449</v>
      </c>
      <c r="Q177" s="174">
        <f t="shared" si="112"/>
        <v>68.226703040470824</v>
      </c>
      <c r="R177" s="170">
        <f t="shared" si="113"/>
        <v>117.26854144778392</v>
      </c>
      <c r="S177" s="170">
        <f t="shared" si="114"/>
        <v>7.8179027631855948</v>
      </c>
      <c r="T177" s="291">
        <f t="shared" si="137"/>
        <v>0.65149189693213294</v>
      </c>
      <c r="U177" s="170">
        <f t="shared" si="115"/>
        <v>4.1820972368144052</v>
      </c>
      <c r="V177" s="170">
        <f t="shared" si="116"/>
        <v>19.817902763185593</v>
      </c>
      <c r="W177" s="176">
        <f t="shared" si="117"/>
        <v>0.17425405153393356</v>
      </c>
      <c r="X177" s="176">
        <f t="shared" si="118"/>
        <v>0.82574594846606642</v>
      </c>
      <c r="Y177" s="173">
        <f t="shared" si="119"/>
        <v>0.25625000000000003</v>
      </c>
      <c r="Z177" s="173">
        <f t="shared" si="95"/>
        <v>0.90763888888888899</v>
      </c>
      <c r="AA177" s="174">
        <f t="shared" si="120"/>
        <v>125.32962912622557</v>
      </c>
      <c r="AB177" s="174">
        <f t="shared" si="121"/>
        <v>39.378492822955479</v>
      </c>
      <c r="AC177" s="170">
        <f t="shared" si="122"/>
        <v>126.72754026233467</v>
      </c>
      <c r="AD177" s="170">
        <f t="shared" si="123"/>
        <v>8.4485026841556454</v>
      </c>
      <c r="AE177" s="176">
        <f t="shared" si="124"/>
        <v>0.14797905482684812</v>
      </c>
      <c r="AF177" s="176">
        <f t="shared" si="125"/>
        <v>0.85202094517315186</v>
      </c>
      <c r="AG177" s="173">
        <f t="shared" si="96"/>
        <v>0.23005759523090261</v>
      </c>
      <c r="AH177" s="173">
        <f t="shared" si="97"/>
        <v>0.93409948557720635</v>
      </c>
      <c r="AI177" s="170">
        <f t="shared" si="126"/>
        <v>139.2219978389646</v>
      </c>
      <c r="AJ177" s="170">
        <f t="shared" si="127"/>
        <v>9.2814665225976398</v>
      </c>
      <c r="AK177" s="176">
        <f t="shared" si="128"/>
        <v>0.11327222822509835</v>
      </c>
      <c r="AL177" s="176">
        <f t="shared" si="129"/>
        <v>0.8867277717749017</v>
      </c>
      <c r="AM177" s="173">
        <f t="shared" si="98"/>
        <v>0.19535076862915282</v>
      </c>
      <c r="AN177" s="173">
        <f t="shared" si="99"/>
        <v>0.96880631217895619</v>
      </c>
      <c r="AO177" s="170">
        <f t="shared" si="130"/>
        <v>155.97801564337172</v>
      </c>
      <c r="AP177" s="170">
        <f t="shared" si="131"/>
        <v>10.398534376224781</v>
      </c>
      <c r="AQ177" s="176">
        <f t="shared" si="132"/>
        <v>6.6727734323967461E-2</v>
      </c>
      <c r="AR177" s="176">
        <f t="shared" si="133"/>
        <v>0.9332722656760325</v>
      </c>
      <c r="AS177" s="173">
        <f t="shared" si="100"/>
        <v>0.14880627472802196</v>
      </c>
      <c r="AT177" s="173">
        <f t="shared" si="101"/>
        <v>1.0153508060800871</v>
      </c>
      <c r="AU177" s="177">
        <f t="shared" si="139"/>
        <v>6</v>
      </c>
      <c r="AV177" s="178" t="str">
        <f t="shared" si="134"/>
        <v>Vendredi</v>
      </c>
      <c r="AW177" s="177" t="str">
        <f>IF($BD$9="OUI","U",IF(Paramètres!$E$10=Paramètres!$G$10,"-",IF(F177&lt;$BD$7,$BF$8,IF(AND(F177&gt;=$BD$7,F177&lt;$BD$8),$BF$7,IF(AND(F177&gt;=$BD$8,F177&lt;$BE$7),$BF$8,$BF$7)))))</f>
        <v>E</v>
      </c>
      <c r="AX177" s="179">
        <f>IF($BD$9="OUI",0,IF(AW177="H",Paramètres!$E$10,IF(AW177="E",Paramètres!$G$10,Paramètres!$E$10)))</f>
        <v>2</v>
      </c>
      <c r="AY177" s="168" t="str">
        <f t="shared" si="102"/>
        <v>+</v>
      </c>
      <c r="AZ177" s="298">
        <f t="shared" si="135"/>
        <v>1.8365009348686456E-4</v>
      </c>
      <c r="BB177" s="240" t="str">
        <f>IF($BD$9="OUI","U",IF(Paramètres!$D$10=Paramètres!$G$10,"",IF(F177&lt;$BD$7,$BF$8,IF(AND(F177&gt;=$BD$7,F177&lt;$BD$8),$BF$7,IF(AND(F177&gt;=$BD$8,F177&lt;$BE$7),$BF$8,$BF$7)))))</f>
        <v>E</v>
      </c>
    </row>
    <row r="178" spans="6:54" ht="14">
      <c r="F178" s="297">
        <f t="shared" si="136"/>
        <v>44366</v>
      </c>
      <c r="G178" s="169">
        <f t="shared" si="103"/>
        <v>170</v>
      </c>
      <c r="H178" s="170">
        <f t="shared" si="104"/>
        <v>164.55200000000002</v>
      </c>
      <c r="I178" s="170">
        <f t="shared" si="105"/>
        <v>0.49955050038219923</v>
      </c>
      <c r="J178" s="170">
        <f t="shared" si="106"/>
        <v>88.051550500382177</v>
      </c>
      <c r="K178" s="170">
        <f t="shared" si="107"/>
        <v>-0.17477979046659847</v>
      </c>
      <c r="L178" s="171">
        <f t="shared" si="108"/>
        <v>1.299082839662403</v>
      </c>
      <c r="M178" s="172" t="str">
        <f t="shared" si="109"/>
        <v>+</v>
      </c>
      <c r="N178" s="173">
        <f t="shared" si="110"/>
        <v>5.4128451652600128E-2</v>
      </c>
      <c r="O178" s="174">
        <f t="shared" si="111"/>
        <v>23.426355138017954</v>
      </c>
      <c r="P178" s="175">
        <f t="shared" si="138"/>
        <v>0.58222930135470385</v>
      </c>
      <c r="Q178" s="174">
        <f t="shared" si="112"/>
        <v>68.244216249129067</v>
      </c>
      <c r="R178" s="170">
        <f t="shared" si="113"/>
        <v>117.2922836782986</v>
      </c>
      <c r="S178" s="170">
        <f t="shared" si="114"/>
        <v>7.8194855785532402</v>
      </c>
      <c r="T178" s="291">
        <f t="shared" si="137"/>
        <v>0.65162379821277006</v>
      </c>
      <c r="U178" s="170">
        <f t="shared" si="115"/>
        <v>4.1805144214467598</v>
      </c>
      <c r="V178" s="170">
        <f t="shared" si="116"/>
        <v>19.819485578553241</v>
      </c>
      <c r="W178" s="176">
        <f t="shared" si="117"/>
        <v>0.174188100893615</v>
      </c>
      <c r="X178" s="176">
        <f t="shared" si="118"/>
        <v>0.82581189910638508</v>
      </c>
      <c r="Y178" s="173">
        <f t="shared" si="119"/>
        <v>0.25625000000000003</v>
      </c>
      <c r="Z178" s="173">
        <f t="shared" si="95"/>
        <v>0.90833333333333333</v>
      </c>
      <c r="AA178" s="174">
        <f t="shared" si="120"/>
        <v>125.357580642418</v>
      </c>
      <c r="AB178" s="174">
        <f t="shared" si="121"/>
        <v>39.369250066434809</v>
      </c>
      <c r="AC178" s="170">
        <f t="shared" si="122"/>
        <v>126.75519668263624</v>
      </c>
      <c r="AD178" s="170">
        <f t="shared" si="123"/>
        <v>8.4503464455090818</v>
      </c>
      <c r="AE178" s="176">
        <f t="shared" si="124"/>
        <v>0.14790223143712158</v>
      </c>
      <c r="AF178" s="176">
        <f t="shared" si="125"/>
        <v>0.85209776856287844</v>
      </c>
      <c r="AG178" s="173">
        <f t="shared" si="96"/>
        <v>0.23013153279182541</v>
      </c>
      <c r="AH178" s="173">
        <f t="shared" si="97"/>
        <v>0.93432706991758241</v>
      </c>
      <c r="AI178" s="170">
        <f t="shared" si="126"/>
        <v>139.25779264417375</v>
      </c>
      <c r="AJ178" s="170">
        <f t="shared" si="127"/>
        <v>9.283852842944917</v>
      </c>
      <c r="AK178" s="176">
        <f t="shared" si="128"/>
        <v>0.11317279821062846</v>
      </c>
      <c r="AL178" s="176">
        <f t="shared" si="129"/>
        <v>0.88682720178937158</v>
      </c>
      <c r="AM178" s="173">
        <f t="shared" si="98"/>
        <v>0.19540209956533228</v>
      </c>
      <c r="AN178" s="173">
        <f t="shared" si="99"/>
        <v>0.96905650314407543</v>
      </c>
      <c r="AO178" s="170">
        <f t="shared" si="130"/>
        <v>156.03840491041169</v>
      </c>
      <c r="AP178" s="170">
        <f t="shared" si="131"/>
        <v>10.40256032736078</v>
      </c>
      <c r="AQ178" s="176">
        <f t="shared" si="132"/>
        <v>6.6559986359967516E-2</v>
      </c>
      <c r="AR178" s="176">
        <f t="shared" si="133"/>
        <v>0.9334400136400326</v>
      </c>
      <c r="AS178" s="173">
        <f t="shared" si="100"/>
        <v>0.14878928771467134</v>
      </c>
      <c r="AT178" s="173">
        <f t="shared" si="101"/>
        <v>1.0156693149947364</v>
      </c>
      <c r="AU178" s="177">
        <f t="shared" si="139"/>
        <v>7</v>
      </c>
      <c r="AV178" s="178" t="str">
        <f t="shared" si="134"/>
        <v>Samedi</v>
      </c>
      <c r="AW178" s="177" t="str">
        <f>IF($BD$9="OUI","U",IF(Paramètres!$E$10=Paramètres!$G$10,"-",IF(F178&lt;$BD$7,$BF$8,IF(AND(F178&gt;=$BD$7,F178&lt;$BD$8),$BF$7,IF(AND(F178&gt;=$BD$8,F178&lt;$BE$7),$BF$8,$BF$7)))))</f>
        <v>E</v>
      </c>
      <c r="AX178" s="179">
        <f>IF($BD$9="OUI",0,IF(AW178="H",Paramètres!$E$10,IF(AW178="E",Paramètres!$G$10,Paramètres!$E$10)))</f>
        <v>2</v>
      </c>
      <c r="AY178" s="168" t="str">
        <f t="shared" si="102"/>
        <v>+</v>
      </c>
      <c r="AZ178" s="298">
        <f t="shared" si="135"/>
        <v>1.3190128063711448E-4</v>
      </c>
      <c r="BB178" s="240" t="str">
        <f>IF($BD$9="OUI","U",IF(Paramètres!$D$10=Paramètres!$G$10,"",IF(F178&lt;$BD$7,$BF$8,IF(AND(F178&gt;=$BD$7,F178&lt;$BD$8),$BF$7,IF(AND(F178&gt;=$BD$8,F178&lt;$BE$7),$BF$8,$BF$7)))))</f>
        <v>E</v>
      </c>
    </row>
    <row r="179" spans="6:54" ht="14">
      <c r="F179" s="297">
        <f t="shared" si="136"/>
        <v>44367</v>
      </c>
      <c r="G179" s="169">
        <f t="shared" si="103"/>
        <v>171</v>
      </c>
      <c r="H179" s="170">
        <f t="shared" si="104"/>
        <v>165.5376</v>
      </c>
      <c r="I179" s="170">
        <f t="shared" si="105"/>
        <v>0.46833795669232087</v>
      </c>
      <c r="J179" s="170">
        <f t="shared" si="106"/>
        <v>89.005937956692321</v>
      </c>
      <c r="K179" s="170">
        <f t="shared" si="107"/>
        <v>-8.922650651744933E-2</v>
      </c>
      <c r="L179" s="171">
        <f t="shared" si="108"/>
        <v>1.5164458006994861</v>
      </c>
      <c r="M179" s="172" t="str">
        <f t="shared" si="109"/>
        <v>+</v>
      </c>
      <c r="N179" s="173">
        <f t="shared" si="110"/>
        <v>6.3185241695811925E-2</v>
      </c>
      <c r="O179" s="174">
        <f t="shared" si="111"/>
        <v>23.436978932680748</v>
      </c>
      <c r="P179" s="175">
        <f t="shared" si="138"/>
        <v>0.58238024785542408</v>
      </c>
      <c r="Q179" s="174">
        <f t="shared" si="112"/>
        <v>68.254840043791859</v>
      </c>
      <c r="R179" s="170">
        <f t="shared" si="113"/>
        <v>117.30669170296436</v>
      </c>
      <c r="S179" s="170">
        <f t="shared" si="114"/>
        <v>7.8204461135309575</v>
      </c>
      <c r="T179" s="291">
        <f t="shared" si="137"/>
        <v>0.65170384279424642</v>
      </c>
      <c r="U179" s="170">
        <f t="shared" si="115"/>
        <v>4.1795538864690425</v>
      </c>
      <c r="V179" s="170">
        <f t="shared" si="116"/>
        <v>19.820446113530956</v>
      </c>
      <c r="W179" s="176">
        <f t="shared" si="117"/>
        <v>0.17414807860287676</v>
      </c>
      <c r="X179" s="176">
        <f t="shared" si="118"/>
        <v>0.82585192139712316</v>
      </c>
      <c r="Y179" s="173">
        <f t="shared" si="119"/>
        <v>0.25625000000000003</v>
      </c>
      <c r="Z179" s="173">
        <f t="shared" si="95"/>
        <v>0.90833333333333333</v>
      </c>
      <c r="AA179" s="174">
        <f t="shared" si="120"/>
        <v>125.37453939375852</v>
      </c>
      <c r="AB179" s="174">
        <f t="shared" si="121"/>
        <v>39.363638002640144</v>
      </c>
      <c r="AC179" s="170">
        <f t="shared" si="122"/>
        <v>126.77198247214368</v>
      </c>
      <c r="AD179" s="170">
        <f t="shared" si="123"/>
        <v>8.4514654981429125</v>
      </c>
      <c r="AE179" s="176">
        <f t="shared" si="124"/>
        <v>0.14785560424404531</v>
      </c>
      <c r="AF179" s="176">
        <f t="shared" si="125"/>
        <v>0.85214439575595469</v>
      </c>
      <c r="AG179" s="173">
        <f t="shared" si="96"/>
        <v>0.23023585209946931</v>
      </c>
      <c r="AH179" s="173">
        <f t="shared" si="97"/>
        <v>0.93452464361137866</v>
      </c>
      <c r="AI179" s="170">
        <f t="shared" si="126"/>
        <v>139.27952491487616</v>
      </c>
      <c r="AJ179" s="170">
        <f t="shared" si="127"/>
        <v>9.2853016609917436</v>
      </c>
      <c r="AK179" s="176">
        <f t="shared" si="128"/>
        <v>0.11311243079201068</v>
      </c>
      <c r="AL179" s="176">
        <f t="shared" si="129"/>
        <v>0.88688756920798928</v>
      </c>
      <c r="AM179" s="173">
        <f t="shared" si="98"/>
        <v>0.19549267864743469</v>
      </c>
      <c r="AN179" s="173">
        <f t="shared" si="99"/>
        <v>0.96926781706341325</v>
      </c>
      <c r="AO179" s="170">
        <f t="shared" si="130"/>
        <v>156.07511878825909</v>
      </c>
      <c r="AP179" s="170">
        <f t="shared" si="131"/>
        <v>10.405007919217272</v>
      </c>
      <c r="AQ179" s="176">
        <f t="shared" si="132"/>
        <v>6.6458003365946983E-2</v>
      </c>
      <c r="AR179" s="176">
        <f t="shared" si="133"/>
        <v>0.93354199663405302</v>
      </c>
      <c r="AS179" s="173">
        <f t="shared" si="100"/>
        <v>0.14883825122137101</v>
      </c>
      <c r="AT179" s="173">
        <f t="shared" si="101"/>
        <v>1.0159222444894771</v>
      </c>
      <c r="AU179" s="177">
        <f t="shared" si="139"/>
        <v>1</v>
      </c>
      <c r="AV179" s="178" t="str">
        <f t="shared" si="134"/>
        <v>Dimanche</v>
      </c>
      <c r="AW179" s="177" t="str">
        <f>IF($BD$9="OUI","U",IF(Paramètres!$E$10=Paramètres!$G$10,"-",IF(F179&lt;$BD$7,$BF$8,IF(AND(F179&gt;=$BD$7,F179&lt;$BD$8),$BF$7,IF(AND(F179&gt;=$BD$8,F179&lt;$BE$7),$BF$8,$BF$7)))))</f>
        <v>E</v>
      </c>
      <c r="AX179" s="179">
        <f>IF($BD$9="OUI",0,IF(AW179="H",Paramètres!$E$10,IF(AW179="E",Paramètres!$G$10,Paramètres!$E$10)))</f>
        <v>2</v>
      </c>
      <c r="AY179" s="168" t="str">
        <f t="shared" si="102"/>
        <v>+</v>
      </c>
      <c r="AZ179" s="298">
        <f t="shared" si="135"/>
        <v>8.0044581476368393E-5</v>
      </c>
      <c r="BB179" s="240" t="str">
        <f>IF($BD$9="OUI","U",IF(Paramètres!$D$10=Paramètres!$G$10,"",IF(F179&lt;$BD$7,$BF$8,IF(AND(F179&gt;=$BD$7,F179&lt;$BD$8),$BF$7,IF(AND(F179&gt;=$BD$8,F179&lt;$BE$7),$BF$8,$BF$7)))))</f>
        <v>E</v>
      </c>
    </row>
    <row r="180" spans="6:54" ht="14">
      <c r="F180" s="297">
        <f t="shared" si="136"/>
        <v>44368</v>
      </c>
      <c r="G180" s="169">
        <f t="shared" si="103"/>
        <v>172</v>
      </c>
      <c r="H180" s="170">
        <f t="shared" si="104"/>
        <v>166.52319999999997</v>
      </c>
      <c r="I180" s="170">
        <f t="shared" si="105"/>
        <v>0.43699541774157485</v>
      </c>
      <c r="J180" s="170">
        <f t="shared" si="106"/>
        <v>89.960195417741602</v>
      </c>
      <c r="K180" s="170">
        <f t="shared" si="107"/>
        <v>-3.5736436234956844E-3</v>
      </c>
      <c r="L180" s="171">
        <f t="shared" si="108"/>
        <v>1.7336870964723168</v>
      </c>
      <c r="M180" s="172" t="str">
        <f t="shared" si="109"/>
        <v>+</v>
      </c>
      <c r="N180" s="173">
        <f t="shared" si="110"/>
        <v>7.2236962353013204E-2</v>
      </c>
      <c r="O180" s="174">
        <f t="shared" si="111"/>
        <v>23.440711711633206</v>
      </c>
      <c r="P180" s="175">
        <f t="shared" si="138"/>
        <v>0.58253110986637735</v>
      </c>
      <c r="Q180" s="174">
        <f t="shared" si="112"/>
        <v>68.258572822744327</v>
      </c>
      <c r="R180" s="170">
        <f t="shared" si="113"/>
        <v>117.31175511566407</v>
      </c>
      <c r="S180" s="170">
        <f t="shared" si="114"/>
        <v>7.8207836743776049</v>
      </c>
      <c r="T180" s="291">
        <f t="shared" si="137"/>
        <v>0.65173197286480045</v>
      </c>
      <c r="U180" s="170">
        <f t="shared" si="115"/>
        <v>4.1792163256223951</v>
      </c>
      <c r="V180" s="170">
        <f t="shared" si="116"/>
        <v>19.820783674377605</v>
      </c>
      <c r="W180" s="176">
        <f t="shared" si="117"/>
        <v>0.1741340135675998</v>
      </c>
      <c r="X180" s="176">
        <f t="shared" si="118"/>
        <v>0.82586598643240017</v>
      </c>
      <c r="Y180" s="173">
        <f t="shared" si="119"/>
        <v>0.25694444444444448</v>
      </c>
      <c r="Z180" s="173">
        <f t="shared" si="95"/>
        <v>0.90833333333333333</v>
      </c>
      <c r="AA180" s="174">
        <f t="shared" si="120"/>
        <v>125.38049854698922</v>
      </c>
      <c r="AB180" s="174">
        <f t="shared" si="121"/>
        <v>39.361665203207409</v>
      </c>
      <c r="AC180" s="170">
        <f t="shared" si="122"/>
        <v>126.77788193905531</v>
      </c>
      <c r="AD180" s="170">
        <f t="shared" si="123"/>
        <v>8.4518587959370208</v>
      </c>
      <c r="AE180" s="176">
        <f t="shared" si="124"/>
        <v>0.14783921683595747</v>
      </c>
      <c r="AF180" s="176">
        <f t="shared" si="125"/>
        <v>0.85216078316404253</v>
      </c>
      <c r="AG180" s="173">
        <f t="shared" si="96"/>
        <v>0.23037032670233484</v>
      </c>
      <c r="AH180" s="173">
        <f t="shared" si="97"/>
        <v>0.93469189303041988</v>
      </c>
      <c r="AI180" s="170">
        <f t="shared" si="126"/>
        <v>139.28716410455897</v>
      </c>
      <c r="AJ180" s="170">
        <f t="shared" si="127"/>
        <v>9.2858109403039304</v>
      </c>
      <c r="AK180" s="176">
        <f t="shared" si="128"/>
        <v>0.11309121082066957</v>
      </c>
      <c r="AL180" s="176">
        <f t="shared" si="129"/>
        <v>0.88690878917933047</v>
      </c>
      <c r="AM180" s="173">
        <f t="shared" si="98"/>
        <v>0.19562232068704696</v>
      </c>
      <c r="AN180" s="173">
        <f t="shared" si="99"/>
        <v>0.96943989904570793</v>
      </c>
      <c r="AO180" s="170">
        <f t="shared" si="130"/>
        <v>156.08803313339936</v>
      </c>
      <c r="AP180" s="170">
        <f t="shared" si="131"/>
        <v>10.405868875559957</v>
      </c>
      <c r="AQ180" s="176">
        <f t="shared" si="132"/>
        <v>6.6422130185001801E-2</v>
      </c>
      <c r="AR180" s="176">
        <f t="shared" si="133"/>
        <v>0.93357786981499824</v>
      </c>
      <c r="AS180" s="173">
        <f t="shared" si="100"/>
        <v>0.14895324005137919</v>
      </c>
      <c r="AT180" s="173">
        <f t="shared" si="101"/>
        <v>1.0161089796813756</v>
      </c>
      <c r="AU180" s="177">
        <f t="shared" si="139"/>
        <v>2</v>
      </c>
      <c r="AV180" s="178" t="str">
        <f t="shared" si="134"/>
        <v>Lundi</v>
      </c>
      <c r="AW180" s="177" t="str">
        <f>IF($BD$9="OUI","U",IF(Paramètres!$E$10=Paramètres!$G$10,"-",IF(F180&lt;$BD$7,$BF$8,IF(AND(F180&gt;=$BD$7,F180&lt;$BD$8),$BF$7,IF(AND(F180&gt;=$BD$8,F180&lt;$BE$7),$BF$8,$BF$7)))))</f>
        <v>E</v>
      </c>
      <c r="AX180" s="179">
        <f>IF($BD$9="OUI",0,IF(AW180="H",Paramètres!$E$10,IF(AW180="E",Paramètres!$G$10,Paramètres!$E$10)))</f>
        <v>2</v>
      </c>
      <c r="AY180" s="168" t="str">
        <f t="shared" si="102"/>
        <v>+</v>
      </c>
      <c r="AZ180" s="298">
        <f t="shared" si="135"/>
        <v>2.8130070554022168E-5</v>
      </c>
      <c r="BB180" s="240" t="str">
        <f>IF($BD$9="OUI","U",IF(Paramètres!$D$10=Paramètres!$G$10,"",IF(F180&lt;$BD$7,$BF$8,IF(AND(F180&gt;=$BD$7,F180&lt;$BD$8),$BF$7,IF(AND(F180&gt;=$BD$8,F180&lt;$BE$7),$BF$8,$BF$7)))))</f>
        <v>E</v>
      </c>
    </row>
    <row r="181" spans="6:54" ht="14">
      <c r="F181" s="297">
        <f t="shared" si="136"/>
        <v>44369</v>
      </c>
      <c r="G181" s="169">
        <f t="shared" si="103"/>
        <v>173</v>
      </c>
      <c r="H181" s="170">
        <f t="shared" si="104"/>
        <v>167.50880000000006</v>
      </c>
      <c r="I181" s="170">
        <f t="shared" si="105"/>
        <v>0.40553161826122952</v>
      </c>
      <c r="J181" s="170">
        <f t="shared" si="106"/>
        <v>90.914331618261258</v>
      </c>
      <c r="K181" s="170">
        <f t="shared" si="107"/>
        <v>8.2072793540869854E-2</v>
      </c>
      <c r="L181" s="171">
        <f t="shared" si="108"/>
        <v>1.9504176472083974</v>
      </c>
      <c r="M181" s="172" t="str">
        <f t="shared" si="109"/>
        <v>+</v>
      </c>
      <c r="N181" s="173">
        <f t="shared" si="110"/>
        <v>8.1267401967016553E-2</v>
      </c>
      <c r="O181" s="174">
        <f t="shared" si="111"/>
        <v>23.437554610969496</v>
      </c>
      <c r="P181" s="175">
        <f t="shared" si="138"/>
        <v>0.58268161719327749</v>
      </c>
      <c r="Q181" s="174">
        <f t="shared" si="112"/>
        <v>68.255415722080613</v>
      </c>
      <c r="R181" s="170">
        <f t="shared" si="113"/>
        <v>117.30747256071675</v>
      </c>
      <c r="S181" s="170">
        <f t="shared" si="114"/>
        <v>7.8204981707144494</v>
      </c>
      <c r="T181" s="291">
        <f t="shared" si="137"/>
        <v>0.65170818089287075</v>
      </c>
      <c r="U181" s="170">
        <f t="shared" si="115"/>
        <v>4.1795018292855506</v>
      </c>
      <c r="V181" s="170">
        <f t="shared" si="116"/>
        <v>19.820498170714451</v>
      </c>
      <c r="W181" s="176">
        <f t="shared" si="117"/>
        <v>0.1741459095535646</v>
      </c>
      <c r="X181" s="176">
        <f t="shared" si="118"/>
        <v>0.82585409044643543</v>
      </c>
      <c r="Y181" s="173">
        <f t="shared" si="119"/>
        <v>0.25694444444444448</v>
      </c>
      <c r="Z181" s="173">
        <f t="shared" si="95"/>
        <v>0.90833333333333333</v>
      </c>
      <c r="AA181" s="174">
        <f t="shared" si="120"/>
        <v>125.37545841120269</v>
      </c>
      <c r="AB181" s="174">
        <f t="shared" si="121"/>
        <v>39.363333784694724</v>
      </c>
      <c r="AC181" s="170">
        <f t="shared" si="122"/>
        <v>126.77289224778509</v>
      </c>
      <c r="AD181" s="170">
        <f t="shared" si="123"/>
        <v>8.4515261498523397</v>
      </c>
      <c r="AE181" s="176">
        <f t="shared" si="124"/>
        <v>0.14785307708948583</v>
      </c>
      <c r="AF181" s="176">
        <f t="shared" si="125"/>
        <v>0.85214692291051419</v>
      </c>
      <c r="AG181" s="173">
        <f t="shared" si="96"/>
        <v>0.2305346942827633</v>
      </c>
      <c r="AH181" s="173">
        <f t="shared" si="97"/>
        <v>0.93482854010379179</v>
      </c>
      <c r="AI181" s="170">
        <f t="shared" si="126"/>
        <v>139.28070293623048</v>
      </c>
      <c r="AJ181" s="170">
        <f t="shared" si="127"/>
        <v>9.285380195748699</v>
      </c>
      <c r="AK181" s="176">
        <f t="shared" si="128"/>
        <v>0.11310915851047088</v>
      </c>
      <c r="AL181" s="176">
        <f t="shared" si="129"/>
        <v>0.88689084148952924</v>
      </c>
      <c r="AM181" s="173">
        <f t="shared" si="98"/>
        <v>0.19579077570374834</v>
      </c>
      <c r="AN181" s="173">
        <f t="shared" si="99"/>
        <v>0.96957245868280673</v>
      </c>
      <c r="AO181" s="170">
        <f t="shared" si="130"/>
        <v>156.077109975902</v>
      </c>
      <c r="AP181" s="170">
        <f t="shared" si="131"/>
        <v>10.405140665060134</v>
      </c>
      <c r="AQ181" s="176">
        <f t="shared" si="132"/>
        <v>6.6452472289161069E-2</v>
      </c>
      <c r="AR181" s="176">
        <f t="shared" si="133"/>
        <v>0.93354752771083893</v>
      </c>
      <c r="AS181" s="173">
        <f t="shared" si="100"/>
        <v>0.14913408948243853</v>
      </c>
      <c r="AT181" s="173">
        <f t="shared" si="101"/>
        <v>1.0162291449041165</v>
      </c>
      <c r="AU181" s="177">
        <f t="shared" si="139"/>
        <v>3</v>
      </c>
      <c r="AV181" s="178" t="str">
        <f t="shared" si="134"/>
        <v>Mardi</v>
      </c>
      <c r="AW181" s="177" t="str">
        <f>IF($BD$9="OUI","U",IF(Paramètres!$E$10=Paramètres!$G$10,"-",IF(F181&lt;$BD$7,$BF$8,IF(AND(F181&gt;=$BD$7,F181&lt;$BD$8),$BF$7,IF(AND(F181&gt;=$BD$8,F181&lt;$BE$7),$BF$8,$BF$7)))))</f>
        <v>E</v>
      </c>
      <c r="AX181" s="179">
        <f>IF($BD$9="OUI",0,IF(AW181="H",Paramètres!$E$10,IF(AW181="E",Paramètres!$G$10,Paramètres!$E$10)))</f>
        <v>2</v>
      </c>
      <c r="AY181" s="168" t="str">
        <f t="shared" si="102"/>
        <v>-</v>
      </c>
      <c r="AZ181" s="298">
        <f t="shared" si="135"/>
        <v>2.3791971929698619E-5</v>
      </c>
      <c r="BB181" s="240" t="str">
        <f>IF($BD$9="OUI","U",IF(Paramètres!$D$10=Paramètres!$G$10,"",IF(F181&lt;$BD$7,$BF$8,IF(AND(F181&gt;=$BD$7,F181&lt;$BD$8),$BF$7,IF(AND(F181&gt;=$BD$8,F181&lt;$BE$7),$BF$8,$BF$7)))))</f>
        <v>E</v>
      </c>
    </row>
    <row r="182" spans="6:54" ht="14">
      <c r="F182" s="297">
        <f t="shared" si="136"/>
        <v>44370</v>
      </c>
      <c r="G182" s="169">
        <f t="shared" si="103"/>
        <v>174</v>
      </c>
      <c r="H182" s="170">
        <f t="shared" si="104"/>
        <v>168.49440000000004</v>
      </c>
      <c r="I182" s="170">
        <f t="shared" si="105"/>
        <v>0.37395531934039378</v>
      </c>
      <c r="J182" s="170">
        <f t="shared" si="106"/>
        <v>91.868355319340367</v>
      </c>
      <c r="K182" s="170">
        <f t="shared" si="107"/>
        <v>0.16760687708399494</v>
      </c>
      <c r="L182" s="171">
        <f t="shared" si="108"/>
        <v>2.166248785697555</v>
      </c>
      <c r="M182" s="172" t="str">
        <f t="shared" si="109"/>
        <v>+</v>
      </c>
      <c r="N182" s="173">
        <f t="shared" si="110"/>
        <v>9.0260366070731457E-2</v>
      </c>
      <c r="O182" s="174">
        <f t="shared" si="111"/>
        <v>23.427511501962435</v>
      </c>
      <c r="P182" s="175">
        <f t="shared" si="138"/>
        <v>0.58283149992833938</v>
      </c>
      <c r="Q182" s="174">
        <f t="shared" si="112"/>
        <v>68.245372613073556</v>
      </c>
      <c r="R182" s="170">
        <f t="shared" si="113"/>
        <v>117.2938517374244</v>
      </c>
      <c r="S182" s="170">
        <f t="shared" si="114"/>
        <v>7.8195901158282934</v>
      </c>
      <c r="T182" s="291">
        <f t="shared" si="137"/>
        <v>0.65163250965235775</v>
      </c>
      <c r="U182" s="170">
        <f t="shared" si="115"/>
        <v>4.1804098841717066</v>
      </c>
      <c r="V182" s="170">
        <f t="shared" si="116"/>
        <v>19.819590115828294</v>
      </c>
      <c r="W182" s="176">
        <f t="shared" si="117"/>
        <v>0.1741837451738211</v>
      </c>
      <c r="X182" s="176">
        <f t="shared" si="118"/>
        <v>0.82581625482617893</v>
      </c>
      <c r="Y182" s="173">
        <f t="shared" si="119"/>
        <v>0.25694444444444448</v>
      </c>
      <c r="Z182" s="173">
        <f t="shared" si="95"/>
        <v>0.90833333333333333</v>
      </c>
      <c r="AA182" s="174">
        <f t="shared" si="120"/>
        <v>125.35942643818674</v>
      </c>
      <c r="AB182" s="174">
        <f t="shared" si="121"/>
        <v>39.368639405035026</v>
      </c>
      <c r="AC182" s="170">
        <f t="shared" si="122"/>
        <v>126.75702343043415</v>
      </c>
      <c r="AD182" s="170">
        <f t="shared" si="123"/>
        <v>8.450468228695609</v>
      </c>
      <c r="AE182" s="176">
        <f t="shared" si="124"/>
        <v>0.14789715713768295</v>
      </c>
      <c r="AF182" s="176">
        <f t="shared" si="125"/>
        <v>0.85210284286231708</v>
      </c>
      <c r="AG182" s="173">
        <f t="shared" si="96"/>
        <v>0.2307286570660223</v>
      </c>
      <c r="AH182" s="173">
        <f t="shared" si="97"/>
        <v>0.93493434279065646</v>
      </c>
      <c r="AI182" s="170">
        <f t="shared" si="126"/>
        <v>139.26015744736975</v>
      </c>
      <c r="AJ182" s="170">
        <f t="shared" si="127"/>
        <v>9.2840104964913159</v>
      </c>
      <c r="AK182" s="176">
        <f t="shared" si="128"/>
        <v>0.11316622931286184</v>
      </c>
      <c r="AL182" s="176">
        <f t="shared" si="129"/>
        <v>0.8868337706871382</v>
      </c>
      <c r="AM182" s="173">
        <f t="shared" si="98"/>
        <v>0.19599772924120118</v>
      </c>
      <c r="AN182" s="173">
        <f t="shared" si="99"/>
        <v>0.96966527061547758</v>
      </c>
      <c r="AO182" s="170">
        <f t="shared" si="130"/>
        <v>156.04239812487208</v>
      </c>
      <c r="AP182" s="170">
        <f t="shared" si="131"/>
        <v>10.402826541658138</v>
      </c>
      <c r="AQ182" s="176">
        <f t="shared" si="132"/>
        <v>6.6548894097577582E-2</v>
      </c>
      <c r="AR182" s="176">
        <f t="shared" si="133"/>
        <v>0.93345110590242231</v>
      </c>
      <c r="AS182" s="173">
        <f t="shared" si="100"/>
        <v>0.14938039402591693</v>
      </c>
      <c r="AT182" s="173">
        <f t="shared" si="101"/>
        <v>1.0162826058307617</v>
      </c>
      <c r="AU182" s="177">
        <f t="shared" si="139"/>
        <v>4</v>
      </c>
      <c r="AV182" s="178" t="str">
        <f t="shared" si="134"/>
        <v>Mercredi</v>
      </c>
      <c r="AW182" s="177" t="str">
        <f>IF($BD$9="OUI","U",IF(Paramètres!$E$10=Paramètres!$G$10,"-",IF(F182&lt;$BD$7,$BF$8,IF(AND(F182&gt;=$BD$7,F182&lt;$BD$8),$BF$7,IF(AND(F182&gt;=$BD$8,F182&lt;$BE$7),$BF$8,$BF$7)))))</f>
        <v>E</v>
      </c>
      <c r="AX182" s="179">
        <f>IF($BD$9="OUI",0,IF(AW182="H",Paramètres!$E$10,IF(AW182="E",Paramètres!$G$10,Paramètres!$E$10)))</f>
        <v>2</v>
      </c>
      <c r="AY182" s="168" t="str">
        <f t="shared" si="102"/>
        <v>-</v>
      </c>
      <c r="AZ182" s="298">
        <f t="shared" si="135"/>
        <v>7.5671240512997784E-5</v>
      </c>
      <c r="BB182" s="240" t="str">
        <f>IF($BD$9="OUI","U",IF(Paramètres!$D$10=Paramètres!$G$10,"",IF(F182&lt;$BD$7,$BF$8,IF(AND(F182&gt;=$BD$7,F182&lt;$BD$8),$BF$7,IF(AND(F182&gt;=$BD$8,F182&lt;$BE$7),$BF$8,$BF$7)))))</f>
        <v>E</v>
      </c>
    </row>
    <row r="183" spans="6:54" ht="14">
      <c r="F183" s="297">
        <f t="shared" si="136"/>
        <v>44371</v>
      </c>
      <c r="G183" s="169">
        <f t="shared" si="103"/>
        <v>175</v>
      </c>
      <c r="H183" s="170">
        <f t="shared" si="104"/>
        <v>169.48000000000002</v>
      </c>
      <c r="I183" s="170">
        <f t="shared" si="105"/>
        <v>0.34227530648340176</v>
      </c>
      <c r="J183" s="170">
        <f t="shared" si="106"/>
        <v>92.822275306483448</v>
      </c>
      <c r="K183" s="170">
        <f t="shared" si="107"/>
        <v>0.2529229162400588</v>
      </c>
      <c r="L183" s="171">
        <f t="shared" si="108"/>
        <v>2.3807928908938423</v>
      </c>
      <c r="M183" s="172" t="str">
        <f t="shared" si="109"/>
        <v>+</v>
      </c>
      <c r="N183" s="173">
        <f t="shared" si="110"/>
        <v>9.9199703787243423E-2</v>
      </c>
      <c r="O183" s="174">
        <f t="shared" si="111"/>
        <v>23.410588984703352</v>
      </c>
      <c r="P183" s="175">
        <f t="shared" si="138"/>
        <v>0.58298048889028131</v>
      </c>
      <c r="Q183" s="174">
        <f t="shared" si="112"/>
        <v>68.228450095814466</v>
      </c>
      <c r="R183" s="170">
        <f t="shared" si="113"/>
        <v>117.27090937211572</v>
      </c>
      <c r="S183" s="170">
        <f t="shared" si="114"/>
        <v>7.8180606248077149</v>
      </c>
      <c r="T183" s="291">
        <f t="shared" si="137"/>
        <v>0.65150505206730958</v>
      </c>
      <c r="U183" s="170">
        <f t="shared" si="115"/>
        <v>4.1819393751922851</v>
      </c>
      <c r="V183" s="170">
        <f t="shared" si="116"/>
        <v>19.818060624807714</v>
      </c>
      <c r="W183" s="176">
        <f t="shared" si="117"/>
        <v>0.17424747396634521</v>
      </c>
      <c r="X183" s="176">
        <f t="shared" si="118"/>
        <v>0.82575252603365479</v>
      </c>
      <c r="Y183" s="173">
        <f t="shared" si="119"/>
        <v>0.25694444444444448</v>
      </c>
      <c r="Z183" s="173">
        <f t="shared" si="95"/>
        <v>0.90902777777777777</v>
      </c>
      <c r="AA183" s="174">
        <f t="shared" si="120"/>
        <v>125.33241720195345</v>
      </c>
      <c r="AB183" s="174">
        <f t="shared" si="121"/>
        <v>39.377571282770674</v>
      </c>
      <c r="AC183" s="170">
        <f t="shared" si="122"/>
        <v>126.73029834359627</v>
      </c>
      <c r="AD183" s="170">
        <f t="shared" si="123"/>
        <v>8.4486865562397515</v>
      </c>
      <c r="AE183" s="176">
        <f t="shared" si="124"/>
        <v>0.14797139349001034</v>
      </c>
      <c r="AF183" s="176">
        <f t="shared" si="125"/>
        <v>0.85202860650998957</v>
      </c>
      <c r="AG183" s="173">
        <f t="shared" si="96"/>
        <v>0.23095188238029155</v>
      </c>
      <c r="AH183" s="173">
        <f t="shared" si="97"/>
        <v>0.93500909540027077</v>
      </c>
      <c r="AI183" s="170">
        <f t="shared" si="126"/>
        <v>139.22556689306055</v>
      </c>
      <c r="AJ183" s="170">
        <f t="shared" si="127"/>
        <v>9.2817044595373694</v>
      </c>
      <c r="AK183" s="176">
        <f t="shared" si="128"/>
        <v>0.11326231418594294</v>
      </c>
      <c r="AL183" s="176">
        <f t="shared" si="129"/>
        <v>0.8867376858140571</v>
      </c>
      <c r="AM183" s="173">
        <f t="shared" si="98"/>
        <v>0.19624280307622413</v>
      </c>
      <c r="AN183" s="173">
        <f t="shared" si="99"/>
        <v>0.9697181747043383</v>
      </c>
      <c r="AO183" s="170">
        <f t="shared" si="130"/>
        <v>155.98403244709456</v>
      </c>
      <c r="AP183" s="170">
        <f t="shared" si="131"/>
        <v>10.398935496472971</v>
      </c>
      <c r="AQ183" s="176">
        <f t="shared" si="132"/>
        <v>6.6711020980292871E-2</v>
      </c>
      <c r="AR183" s="176">
        <f t="shared" si="133"/>
        <v>0.9332889790197072</v>
      </c>
      <c r="AS183" s="173">
        <f t="shared" si="100"/>
        <v>0.14969150987057409</v>
      </c>
      <c r="AT183" s="173">
        <f t="shared" si="101"/>
        <v>1.0162694679099884</v>
      </c>
      <c r="AU183" s="177">
        <f t="shared" si="139"/>
        <v>5</v>
      </c>
      <c r="AV183" s="178" t="str">
        <f t="shared" si="134"/>
        <v>Jeudi</v>
      </c>
      <c r="AW183" s="177" t="str">
        <f>IF($BD$9="OUI","U",IF(Paramètres!$E$10=Paramètres!$G$10,"-",IF(F183&lt;$BD$7,$BF$8,IF(AND(F183&gt;=$BD$7,F183&lt;$BD$8),$BF$7,IF(AND(F183&gt;=$BD$8,F183&lt;$BE$7),$BF$8,$BF$7)))))</f>
        <v>E</v>
      </c>
      <c r="AX183" s="179">
        <f>IF($BD$9="OUI",0,IF(AW183="H",Paramètres!$E$10,IF(AW183="E",Paramètres!$G$10,Paramètres!$E$10)))</f>
        <v>2</v>
      </c>
      <c r="AY183" s="168" t="str">
        <f t="shared" si="102"/>
        <v>-</v>
      </c>
      <c r="AZ183" s="298">
        <f t="shared" si="135"/>
        <v>1.2745758504817406E-4</v>
      </c>
      <c r="BB183" s="240" t="str">
        <f>IF($BD$9="OUI","U",IF(Paramètres!$D$10=Paramètres!$G$10,"",IF(F183&lt;$BD$7,$BF$8,IF(AND(F183&gt;=$BD$7,F183&lt;$BD$8),$BF$7,IF(AND(F183&gt;=$BD$8,F183&lt;$BE$7),$BF$8,$BF$7)))))</f>
        <v>E</v>
      </c>
    </row>
    <row r="184" spans="6:54" ht="14">
      <c r="F184" s="297">
        <f t="shared" si="136"/>
        <v>44372</v>
      </c>
      <c r="G184" s="169">
        <f t="shared" si="103"/>
        <v>176</v>
      </c>
      <c r="H184" s="170">
        <f t="shared" si="104"/>
        <v>170.46559999999999</v>
      </c>
      <c r="I184" s="170">
        <f t="shared" si="105"/>
        <v>0.31050038767051574</v>
      </c>
      <c r="J184" s="170">
        <f t="shared" si="106"/>
        <v>93.77610038767051</v>
      </c>
      <c r="K184" s="170">
        <f t="shared" si="107"/>
        <v>0.33791561700652939</v>
      </c>
      <c r="L184" s="171">
        <f t="shared" si="108"/>
        <v>2.5936640187081803</v>
      </c>
      <c r="M184" s="172" t="str">
        <f t="shared" si="109"/>
        <v>+</v>
      </c>
      <c r="N184" s="173">
        <f t="shared" si="110"/>
        <v>0.10806933411284085</v>
      </c>
      <c r="O184" s="174">
        <f t="shared" si="111"/>
        <v>23.38679637803245</v>
      </c>
      <c r="P184" s="175">
        <f t="shared" si="138"/>
        <v>0.58312831606237447</v>
      </c>
      <c r="Q184" s="174">
        <f t="shared" si="112"/>
        <v>68.204657489143557</v>
      </c>
      <c r="R184" s="170">
        <f t="shared" si="113"/>
        <v>117.23867115789396</v>
      </c>
      <c r="S184" s="170">
        <f t="shared" si="114"/>
        <v>7.8159114105262644</v>
      </c>
      <c r="T184" s="291">
        <f t="shared" si="137"/>
        <v>0.6513259508771887</v>
      </c>
      <c r="U184" s="170">
        <f t="shared" si="115"/>
        <v>4.1840885894737356</v>
      </c>
      <c r="V184" s="170">
        <f t="shared" si="116"/>
        <v>19.815911410526265</v>
      </c>
      <c r="W184" s="176">
        <f t="shared" si="117"/>
        <v>0.17433702456140565</v>
      </c>
      <c r="X184" s="176">
        <f t="shared" si="118"/>
        <v>0.82566297543859435</v>
      </c>
      <c r="Y184" s="173">
        <f t="shared" si="119"/>
        <v>0.25763888888888892</v>
      </c>
      <c r="Z184" s="173">
        <f t="shared" si="95"/>
        <v>0.90902777777777777</v>
      </c>
      <c r="AA184" s="174">
        <f t="shared" si="120"/>
        <v>125.29445235758514</v>
      </c>
      <c r="AB184" s="174">
        <f t="shared" si="121"/>
        <v>39.390112238925269</v>
      </c>
      <c r="AC184" s="170">
        <f t="shared" si="122"/>
        <v>126.69275257088533</v>
      </c>
      <c r="AD184" s="170">
        <f t="shared" si="123"/>
        <v>8.4461835047256884</v>
      </c>
      <c r="AE184" s="176">
        <f t="shared" si="124"/>
        <v>0.14807568730309631</v>
      </c>
      <c r="AF184" s="176">
        <f t="shared" si="125"/>
        <v>0.85192431269690372</v>
      </c>
      <c r="AG184" s="173">
        <f t="shared" si="96"/>
        <v>0.23120400336547084</v>
      </c>
      <c r="AH184" s="173">
        <f t="shared" si="97"/>
        <v>0.93505262875927819</v>
      </c>
      <c r="AI184" s="170">
        <f t="shared" si="126"/>
        <v>139.1769935086007</v>
      </c>
      <c r="AJ184" s="170">
        <f t="shared" si="127"/>
        <v>9.2784662339067143</v>
      </c>
      <c r="AK184" s="176">
        <f t="shared" si="128"/>
        <v>0.11339724025388691</v>
      </c>
      <c r="AL184" s="176">
        <f t="shared" si="129"/>
        <v>0.88660275974611302</v>
      </c>
      <c r="AM184" s="173">
        <f t="shared" si="98"/>
        <v>0.19652555631626142</v>
      </c>
      <c r="AN184" s="173">
        <f t="shared" si="99"/>
        <v>0.9697310758084875</v>
      </c>
      <c r="AO184" s="170">
        <f t="shared" si="130"/>
        <v>155.90223184427029</v>
      </c>
      <c r="AP184" s="170">
        <f t="shared" si="131"/>
        <v>10.393482122951353</v>
      </c>
      <c r="AQ184" s="176">
        <f t="shared" si="132"/>
        <v>6.6938244877026973E-2</v>
      </c>
      <c r="AR184" s="176">
        <f t="shared" si="133"/>
        <v>0.93306175512297307</v>
      </c>
      <c r="AS184" s="173">
        <f t="shared" si="100"/>
        <v>0.15006656093940149</v>
      </c>
      <c r="AT184" s="173">
        <f t="shared" si="101"/>
        <v>1.0161900711853475</v>
      </c>
      <c r="AU184" s="177">
        <f t="shared" si="139"/>
        <v>6</v>
      </c>
      <c r="AV184" s="178" t="str">
        <f t="shared" si="134"/>
        <v>Vendredi</v>
      </c>
      <c r="AW184" s="177" t="str">
        <f>IF($BD$9="OUI","U",IF(Paramètres!$E$10=Paramètres!$G$10,"-",IF(F184&lt;$BD$7,$BF$8,IF(AND(F184&gt;=$BD$7,F184&lt;$BD$8),$BF$7,IF(AND(F184&gt;=$BD$8,F184&lt;$BE$7),$BF$8,$BF$7)))))</f>
        <v>E</v>
      </c>
      <c r="AX184" s="179">
        <f>IF($BD$9="OUI",0,IF(AW184="H",Paramètres!$E$10,IF(AW184="E",Paramètres!$G$10,Paramètres!$E$10)))</f>
        <v>2</v>
      </c>
      <c r="AY184" s="168" t="str">
        <f t="shared" si="102"/>
        <v>-</v>
      </c>
      <c r="AZ184" s="298">
        <f t="shared" si="135"/>
        <v>1.7910119012087833E-4</v>
      </c>
      <c r="BB184" s="240" t="str">
        <f>IF($BD$9="OUI","U",IF(Paramètres!$D$10=Paramètres!$G$10,"",IF(F184&lt;$BD$7,$BF$8,IF(AND(F184&gt;=$BD$7,F184&lt;$BD$8),$BF$7,IF(AND(F184&gt;=$BD$8,F184&lt;$BE$7),$BF$8,$BF$7)))))</f>
        <v>E</v>
      </c>
    </row>
    <row r="185" spans="6:54" ht="14">
      <c r="F185" s="297">
        <f t="shared" si="136"/>
        <v>44373</v>
      </c>
      <c r="G185" s="169">
        <f t="shared" si="103"/>
        <v>177</v>
      </c>
      <c r="H185" s="170">
        <f t="shared" si="104"/>
        <v>171.45119999999997</v>
      </c>
      <c r="I185" s="170">
        <f t="shared" si="105"/>
        <v>0.27863939142167837</v>
      </c>
      <c r="J185" s="170">
        <f t="shared" si="106"/>
        <v>94.729839391421706</v>
      </c>
      <c r="K185" s="170">
        <f t="shared" si="107"/>
        <v>0.42248024071854395</v>
      </c>
      <c r="L185" s="171">
        <f t="shared" si="108"/>
        <v>2.8044785285608893</v>
      </c>
      <c r="M185" s="172" t="str">
        <f t="shared" si="109"/>
        <v>+</v>
      </c>
      <c r="N185" s="173">
        <f t="shared" si="110"/>
        <v>0.11685327202337038</v>
      </c>
      <c r="O185" s="174">
        <f t="shared" si="111"/>
        <v>23.356145705794784</v>
      </c>
      <c r="P185" s="175">
        <f t="shared" si="138"/>
        <v>0.58327471502755002</v>
      </c>
      <c r="Q185" s="174">
        <f t="shared" si="112"/>
        <v>68.174006816905901</v>
      </c>
      <c r="R185" s="170">
        <f t="shared" si="113"/>
        <v>117.19717166253695</v>
      </c>
      <c r="S185" s="170">
        <f t="shared" si="114"/>
        <v>7.8131447775024627</v>
      </c>
      <c r="T185" s="291">
        <f t="shared" si="137"/>
        <v>0.65109539812520523</v>
      </c>
      <c r="U185" s="170">
        <f t="shared" si="115"/>
        <v>4.1868552224975373</v>
      </c>
      <c r="V185" s="170">
        <f t="shared" si="116"/>
        <v>19.813144777502462</v>
      </c>
      <c r="W185" s="176">
        <f t="shared" si="117"/>
        <v>0.17445230093739739</v>
      </c>
      <c r="X185" s="176">
        <f t="shared" si="118"/>
        <v>0.82554769906260261</v>
      </c>
      <c r="Y185" s="173">
        <f t="shared" si="119"/>
        <v>0.25763888888888892</v>
      </c>
      <c r="Z185" s="173">
        <f t="shared" si="95"/>
        <v>0.90902777777777777</v>
      </c>
      <c r="AA185" s="174">
        <f t="shared" si="120"/>
        <v>125.24556057967905</v>
      </c>
      <c r="AB185" s="174">
        <f t="shared" si="121"/>
        <v>39.406238761204698</v>
      </c>
      <c r="AC185" s="170">
        <f t="shared" si="122"/>
        <v>126.64443427206344</v>
      </c>
      <c r="AD185" s="170">
        <f t="shared" si="123"/>
        <v>8.4429622848042296</v>
      </c>
      <c r="AE185" s="176">
        <f t="shared" si="124"/>
        <v>0.14820990479982377</v>
      </c>
      <c r="AF185" s="176">
        <f t="shared" si="125"/>
        <v>0.85179009520017634</v>
      </c>
      <c r="AG185" s="173">
        <f t="shared" si="96"/>
        <v>0.23148461982737376</v>
      </c>
      <c r="AH185" s="173">
        <f t="shared" si="97"/>
        <v>0.93506481022772636</v>
      </c>
      <c r="AI185" s="170">
        <f t="shared" si="126"/>
        <v>139.11452213478395</v>
      </c>
      <c r="AJ185" s="170">
        <f t="shared" si="127"/>
        <v>9.2743014756522637</v>
      </c>
      <c r="AK185" s="176">
        <f t="shared" si="128"/>
        <v>0.11357077184782234</v>
      </c>
      <c r="AL185" s="176">
        <f t="shared" si="129"/>
        <v>0.88642922815217773</v>
      </c>
      <c r="AM185" s="173">
        <f t="shared" si="98"/>
        <v>0.19684548687537232</v>
      </c>
      <c r="AN185" s="173">
        <f t="shared" si="99"/>
        <v>0.96970394317972775</v>
      </c>
      <c r="AO185" s="170">
        <f t="shared" si="130"/>
        <v>155.7972960002123</v>
      </c>
      <c r="AP185" s="170">
        <f t="shared" si="131"/>
        <v>10.386486400014153</v>
      </c>
      <c r="AQ185" s="176">
        <f t="shared" si="132"/>
        <v>6.7229733332743624E-2</v>
      </c>
      <c r="AR185" s="176">
        <f t="shared" si="133"/>
        <v>0.93277026666725638</v>
      </c>
      <c r="AS185" s="173">
        <f t="shared" si="100"/>
        <v>0.15050444836029364</v>
      </c>
      <c r="AT185" s="173">
        <f t="shared" si="101"/>
        <v>1.0160449816948065</v>
      </c>
      <c r="AU185" s="177">
        <f t="shared" si="139"/>
        <v>7</v>
      </c>
      <c r="AV185" s="178" t="str">
        <f t="shared" si="134"/>
        <v>Samedi</v>
      </c>
      <c r="AW185" s="177" t="str">
        <f>IF($BD$9="OUI","U",IF(Paramètres!$E$10=Paramètres!$G$10,"-",IF(F185&lt;$BD$7,$BF$8,IF(AND(F185&gt;=$BD$7,F185&lt;$BD$8),$BF$7,IF(AND(F185&gt;=$BD$8,F185&lt;$BE$7),$BF$8,$BF$7)))))</f>
        <v>E</v>
      </c>
      <c r="AX185" s="179">
        <f>IF($BD$9="OUI",0,IF(AW185="H",Paramètres!$E$10,IF(AW185="E",Paramètres!$G$10,Paramètres!$E$10)))</f>
        <v>2</v>
      </c>
      <c r="AY185" s="168" t="str">
        <f t="shared" si="102"/>
        <v>-</v>
      </c>
      <c r="AZ185" s="298">
        <f t="shared" si="135"/>
        <v>2.3055275198347047E-4</v>
      </c>
      <c r="BB185" s="240" t="str">
        <f>IF($BD$9="OUI","U",IF(Paramètres!$D$10=Paramètres!$G$10,"",IF(F185&lt;$BD$7,$BF$8,IF(AND(F185&gt;=$BD$7,F185&lt;$BD$8),$BF$7,IF(AND(F185&gt;=$BD$8,F185&lt;$BE$7),$BF$8,$BF$7)))))</f>
        <v>E</v>
      </c>
    </row>
    <row r="186" spans="6:54" ht="14">
      <c r="F186" s="297">
        <f t="shared" si="136"/>
        <v>44374</v>
      </c>
      <c r="G186" s="169">
        <f t="shared" si="103"/>
        <v>178</v>
      </c>
      <c r="H186" s="170">
        <f t="shared" si="104"/>
        <v>172.43679999999995</v>
      </c>
      <c r="I186" s="170">
        <f t="shared" si="105"/>
        <v>0.24670116486312146</v>
      </c>
      <c r="J186" s="170">
        <f t="shared" si="106"/>
        <v>95.683501164863117</v>
      </c>
      <c r="K186" s="170">
        <f t="shared" si="107"/>
        <v>0.50651276120611044</v>
      </c>
      <c r="L186" s="171">
        <f t="shared" si="108"/>
        <v>3.0128557042769275</v>
      </c>
      <c r="M186" s="172" t="str">
        <f t="shared" si="109"/>
        <v>+</v>
      </c>
      <c r="N186" s="173">
        <f t="shared" si="110"/>
        <v>0.12553565434487199</v>
      </c>
      <c r="O186" s="174">
        <f t="shared" si="111"/>
        <v>23.318651679471316</v>
      </c>
      <c r="P186" s="175">
        <f t="shared" si="138"/>
        <v>0.58341942139957503</v>
      </c>
      <c r="Q186" s="174">
        <f t="shared" si="112"/>
        <v>68.136512790582429</v>
      </c>
      <c r="R186" s="170">
        <f t="shared" si="113"/>
        <v>117.14645420523001</v>
      </c>
      <c r="S186" s="170">
        <f t="shared" si="114"/>
        <v>7.8097636136820006</v>
      </c>
      <c r="T186" s="291">
        <f t="shared" si="137"/>
        <v>0.65081363447350005</v>
      </c>
      <c r="U186" s="170">
        <f t="shared" si="115"/>
        <v>4.1902363863179994</v>
      </c>
      <c r="V186" s="170">
        <f t="shared" si="116"/>
        <v>19.809763613682001</v>
      </c>
      <c r="W186" s="176">
        <f t="shared" si="117"/>
        <v>0.17459318276324998</v>
      </c>
      <c r="X186" s="176">
        <f t="shared" si="118"/>
        <v>0.82540681723675002</v>
      </c>
      <c r="Y186" s="173">
        <f t="shared" si="119"/>
        <v>0.25833333333333336</v>
      </c>
      <c r="Z186" s="173">
        <f t="shared" si="95"/>
        <v>0.90902777777777777</v>
      </c>
      <c r="AA186" s="174">
        <f t="shared" si="120"/>
        <v>125.18577748081688</v>
      </c>
      <c r="AB186" s="174">
        <f t="shared" si="121"/>
        <v>39.425921090058516</v>
      </c>
      <c r="AC186" s="170">
        <f t="shared" si="122"/>
        <v>126.58540398012308</v>
      </c>
      <c r="AD186" s="170">
        <f t="shared" si="123"/>
        <v>8.4390269320082059</v>
      </c>
      <c r="AE186" s="176">
        <f t="shared" si="124"/>
        <v>0.14837387783299141</v>
      </c>
      <c r="AF186" s="176">
        <f t="shared" si="125"/>
        <v>0.8516261221670085</v>
      </c>
      <c r="AG186" s="173">
        <f t="shared" si="96"/>
        <v>0.23179329923256642</v>
      </c>
      <c r="AH186" s="173">
        <f t="shared" si="97"/>
        <v>0.93504554356658354</v>
      </c>
      <c r="AI186" s="170">
        <f t="shared" si="126"/>
        <v>139.03825971087781</v>
      </c>
      <c r="AJ186" s="170">
        <f t="shared" si="127"/>
        <v>9.2692173140585208</v>
      </c>
      <c r="AK186" s="176">
        <f t="shared" si="128"/>
        <v>0.1137826119142283</v>
      </c>
      <c r="AL186" s="176">
        <f t="shared" si="129"/>
        <v>0.88621738808577177</v>
      </c>
      <c r="AM186" s="173">
        <f t="shared" si="98"/>
        <v>0.19720203331380329</v>
      </c>
      <c r="AN186" s="173">
        <f t="shared" si="99"/>
        <v>0.96963680948534681</v>
      </c>
      <c r="AO186" s="170">
        <f t="shared" si="130"/>
        <v>155.66960101080596</v>
      </c>
      <c r="AP186" s="170">
        <f t="shared" si="131"/>
        <v>10.377973400720398</v>
      </c>
      <c r="AQ186" s="176">
        <f t="shared" si="132"/>
        <v>6.7584441636650075E-2</v>
      </c>
      <c r="AR186" s="176">
        <f t="shared" si="133"/>
        <v>0.93241555836334999</v>
      </c>
      <c r="AS186" s="173">
        <f t="shared" si="100"/>
        <v>0.15100386303622512</v>
      </c>
      <c r="AT186" s="173">
        <f t="shared" si="101"/>
        <v>1.0158349797629251</v>
      </c>
      <c r="AU186" s="177">
        <f t="shared" si="139"/>
        <v>1</v>
      </c>
      <c r="AV186" s="178" t="str">
        <f t="shared" si="134"/>
        <v>Dimanche</v>
      </c>
      <c r="AW186" s="177" t="str">
        <f>IF($BD$9="OUI","U",IF(Paramètres!$E$10=Paramètres!$G$10,"-",IF(F186&lt;$BD$7,$BF$8,IF(AND(F186&gt;=$BD$7,F186&lt;$BD$8),$BF$7,IF(AND(F186&gt;=$BD$8,F186&lt;$BE$7),$BF$8,$BF$7)))))</f>
        <v>E</v>
      </c>
      <c r="AX186" s="179">
        <f>IF($BD$9="OUI",0,IF(AW186="H",Paramètres!$E$10,IF(AW186="E",Paramètres!$G$10,Paramètres!$E$10)))</f>
        <v>2</v>
      </c>
      <c r="AY186" s="168" t="str">
        <f t="shared" si="102"/>
        <v>-</v>
      </c>
      <c r="AZ186" s="298">
        <f t="shared" si="135"/>
        <v>2.8176365170518025E-4</v>
      </c>
      <c r="BB186" s="240" t="str">
        <f>IF($BD$9="OUI","U",IF(Paramètres!$D$10=Paramètres!$G$10,"",IF(F186&lt;$BD$7,$BF$8,IF(AND(F186&gt;=$BD$7,F186&lt;$BD$8),$BF$7,IF(AND(F186&gt;=$BD$8,F186&lt;$BE$7),$BF$8,$BF$7)))))</f>
        <v>E</v>
      </c>
    </row>
    <row r="187" spans="6:54" ht="14">
      <c r="F187" s="297">
        <f t="shared" si="136"/>
        <v>44375</v>
      </c>
      <c r="G187" s="169">
        <f t="shared" si="103"/>
        <v>179</v>
      </c>
      <c r="H187" s="170">
        <f t="shared" si="104"/>
        <v>173.42240000000004</v>
      </c>
      <c r="I187" s="170">
        <f t="shared" si="105"/>
        <v>0.21469457179658163</v>
      </c>
      <c r="J187" s="170">
        <f t="shared" si="106"/>
        <v>96.637094571796638</v>
      </c>
      <c r="K187" s="170">
        <f t="shared" si="107"/>
        <v>0.58991002018561933</v>
      </c>
      <c r="L187" s="171">
        <f t="shared" si="108"/>
        <v>3.2184183679288036</v>
      </c>
      <c r="M187" s="172" t="str">
        <f t="shared" si="109"/>
        <v>+</v>
      </c>
      <c r="N187" s="173">
        <f t="shared" si="110"/>
        <v>0.13410076533036683</v>
      </c>
      <c r="O187" s="174">
        <f t="shared" si="111"/>
        <v>23.274331677248604</v>
      </c>
      <c r="P187" s="175">
        <f t="shared" si="138"/>
        <v>0.58356217324933335</v>
      </c>
      <c r="Q187" s="174">
        <f t="shared" si="112"/>
        <v>68.092192788359711</v>
      </c>
      <c r="R187" s="170">
        <f t="shared" si="113"/>
        <v>117.08657070303727</v>
      </c>
      <c r="S187" s="170">
        <f t="shared" si="114"/>
        <v>7.8057713802024846</v>
      </c>
      <c r="T187" s="291">
        <f t="shared" si="137"/>
        <v>0.65048094835020709</v>
      </c>
      <c r="U187" s="170">
        <f t="shared" si="115"/>
        <v>4.1942286197975154</v>
      </c>
      <c r="V187" s="170">
        <f t="shared" si="116"/>
        <v>19.805771380202486</v>
      </c>
      <c r="W187" s="176">
        <f t="shared" si="117"/>
        <v>0.17475952582489648</v>
      </c>
      <c r="X187" s="176">
        <f t="shared" si="118"/>
        <v>0.8252404741751036</v>
      </c>
      <c r="Y187" s="173">
        <f t="shared" si="119"/>
        <v>0.25833333333333336</v>
      </c>
      <c r="Z187" s="173">
        <f t="shared" si="95"/>
        <v>0.90902777777777777</v>
      </c>
      <c r="AA187" s="174">
        <f t="shared" si="120"/>
        <v>125.11514551062551</v>
      </c>
      <c r="AB187" s="174">
        <f t="shared" si="121"/>
        <v>39.44912332597891</v>
      </c>
      <c r="AC187" s="170">
        <f t="shared" si="122"/>
        <v>126.51573434813278</v>
      </c>
      <c r="AD187" s="170">
        <f t="shared" si="123"/>
        <v>8.4343822898755185</v>
      </c>
      <c r="AE187" s="176">
        <f t="shared" si="124"/>
        <v>0.14856740458852005</v>
      </c>
      <c r="AF187" s="176">
        <f t="shared" si="125"/>
        <v>0.85143259541147998</v>
      </c>
      <c r="AG187" s="173">
        <f t="shared" si="96"/>
        <v>0.23212957783785335</v>
      </c>
      <c r="AH187" s="173">
        <f t="shared" si="97"/>
        <v>0.93499476866081321</v>
      </c>
      <c r="AI187" s="170">
        <f t="shared" si="126"/>
        <v>138.94833464202935</v>
      </c>
      <c r="AJ187" s="170">
        <f t="shared" si="127"/>
        <v>9.2632223094686239</v>
      </c>
      <c r="AK187" s="176">
        <f t="shared" si="128"/>
        <v>0.11403240377214068</v>
      </c>
      <c r="AL187" s="176">
        <f t="shared" si="129"/>
        <v>0.88596759622785937</v>
      </c>
      <c r="AM187" s="173">
        <f t="shared" si="98"/>
        <v>0.19759457702147395</v>
      </c>
      <c r="AN187" s="173">
        <f t="shared" si="99"/>
        <v>0.9695297694771926</v>
      </c>
      <c r="AO187" s="170">
        <f t="shared" si="130"/>
        <v>155.51959404397468</v>
      </c>
      <c r="AP187" s="170">
        <f t="shared" si="131"/>
        <v>10.367972936264978</v>
      </c>
      <c r="AQ187" s="176">
        <f t="shared" si="132"/>
        <v>6.8001127655625895E-2</v>
      </c>
      <c r="AR187" s="176">
        <f t="shared" si="133"/>
        <v>0.93199887234437406</v>
      </c>
      <c r="AS187" s="173">
        <f t="shared" si="100"/>
        <v>0.15156330090495918</v>
      </c>
      <c r="AT187" s="173">
        <f t="shared" si="101"/>
        <v>1.0155610455937072</v>
      </c>
      <c r="AU187" s="177">
        <f t="shared" si="139"/>
        <v>2</v>
      </c>
      <c r="AV187" s="178" t="str">
        <f t="shared" si="134"/>
        <v>Lundi</v>
      </c>
      <c r="AW187" s="177" t="str">
        <f>IF($BD$9="OUI","U",IF(Paramètres!$E$10=Paramètres!$G$10,"-",IF(F187&lt;$BD$7,$BF$8,IF(AND(F187&gt;=$BD$7,F187&lt;$BD$8),$BF$7,IF(AND(F187&gt;=$BD$8,F187&lt;$BE$7),$BF$8,$BF$7)))))</f>
        <v>E</v>
      </c>
      <c r="AX187" s="179">
        <f>IF($BD$9="OUI",0,IF(AW187="H",Paramètres!$E$10,IF(AW187="E",Paramètres!$G$10,Paramètres!$E$10)))</f>
        <v>2</v>
      </c>
      <c r="AY187" s="168" t="str">
        <f t="shared" si="102"/>
        <v>-</v>
      </c>
      <c r="AZ187" s="298">
        <f t="shared" si="135"/>
        <v>3.3268612329295788E-4</v>
      </c>
      <c r="BB187" s="240" t="str">
        <f>IF($BD$9="OUI","U",IF(Paramètres!$D$10=Paramètres!$G$10,"",IF(F187&lt;$BD$7,$BF$8,IF(AND(F187&gt;=$BD$7,F187&lt;$BD$8),$BF$7,IF(AND(F187&gt;=$BD$8,F187&lt;$BE$7),$BF$8,$BF$7)))))</f>
        <v>E</v>
      </c>
    </row>
    <row r="188" spans="6:54" ht="14">
      <c r="F188" s="297">
        <f t="shared" si="136"/>
        <v>44376</v>
      </c>
      <c r="G188" s="169">
        <f t="shared" si="103"/>
        <v>180</v>
      </c>
      <c r="H188" s="170">
        <f t="shared" si="104"/>
        <v>174.40800000000002</v>
      </c>
      <c r="I188" s="170">
        <f t="shared" si="105"/>
        <v>0.18262849077092058</v>
      </c>
      <c r="J188" s="170">
        <f t="shared" si="106"/>
        <v>97.590628490770939</v>
      </c>
      <c r="K188" s="170">
        <f t="shared" si="107"/>
        <v>0.67256988054267952</v>
      </c>
      <c r="L188" s="171">
        <f t="shared" si="108"/>
        <v>3.4207934852544004</v>
      </c>
      <c r="M188" s="172" t="str">
        <f t="shared" si="109"/>
        <v>+</v>
      </c>
      <c r="N188" s="173">
        <f t="shared" si="110"/>
        <v>0.14253306188560003</v>
      </c>
      <c r="O188" s="174">
        <f t="shared" si="111"/>
        <v>23.223205719604849</v>
      </c>
      <c r="P188" s="175">
        <f t="shared" si="138"/>
        <v>0.58370271152525388</v>
      </c>
      <c r="Q188" s="174">
        <f t="shared" si="112"/>
        <v>68.041066830715963</v>
      </c>
      <c r="R188" s="170">
        <f t="shared" si="113"/>
        <v>117.0175814882306</v>
      </c>
      <c r="S188" s="170">
        <f t="shared" si="114"/>
        <v>7.8011720992153739</v>
      </c>
      <c r="T188" s="291">
        <f t="shared" si="137"/>
        <v>0.65009767493461446</v>
      </c>
      <c r="U188" s="170">
        <f t="shared" si="115"/>
        <v>4.1988279007846261</v>
      </c>
      <c r="V188" s="170">
        <f t="shared" si="116"/>
        <v>19.801172099215375</v>
      </c>
      <c r="W188" s="176">
        <f t="shared" si="117"/>
        <v>0.17495116253269274</v>
      </c>
      <c r="X188" s="176">
        <f t="shared" si="118"/>
        <v>0.82504883746730728</v>
      </c>
      <c r="Y188" s="173">
        <f t="shared" si="119"/>
        <v>0.25833333333333336</v>
      </c>
      <c r="Z188" s="173">
        <f t="shared" si="95"/>
        <v>0.90902777777777777</v>
      </c>
      <c r="AA188" s="174">
        <f t="shared" si="120"/>
        <v>125.03371383612713</v>
      </c>
      <c r="AB188" s="174">
        <f t="shared" si="121"/>
        <v>39.475803557267234</v>
      </c>
      <c r="AC188" s="170">
        <f t="shared" si="122"/>
        <v>126.43550984808175</v>
      </c>
      <c r="AD188" s="170">
        <f t="shared" si="123"/>
        <v>8.4290339898721172</v>
      </c>
      <c r="AE188" s="176">
        <f t="shared" si="124"/>
        <v>0.14879025042199512</v>
      </c>
      <c r="AF188" s="176">
        <f t="shared" si="125"/>
        <v>0.85120974957800488</v>
      </c>
      <c r="AG188" s="173">
        <f t="shared" si="96"/>
        <v>0.23249296194724897</v>
      </c>
      <c r="AH188" s="173">
        <f t="shared" si="97"/>
        <v>0.93491246110325876</v>
      </c>
      <c r="AI188" s="170">
        <f t="shared" si="126"/>
        <v>138.84489604937679</v>
      </c>
      <c r="AJ188" s="170">
        <f t="shared" si="127"/>
        <v>9.2563264032917854</v>
      </c>
      <c r="AK188" s="176">
        <f t="shared" si="128"/>
        <v>0.11431973319617561</v>
      </c>
      <c r="AL188" s="176">
        <f t="shared" si="129"/>
        <v>0.8856802668038245</v>
      </c>
      <c r="AM188" s="173">
        <f t="shared" si="98"/>
        <v>0.19802244472142946</v>
      </c>
      <c r="AN188" s="173">
        <f t="shared" si="99"/>
        <v>0.96938297832907827</v>
      </c>
      <c r="AO188" s="170">
        <f t="shared" si="130"/>
        <v>155.34778720254769</v>
      </c>
      <c r="AP188" s="170">
        <f t="shared" si="131"/>
        <v>10.356519146836513</v>
      </c>
      <c r="AQ188" s="176">
        <f t="shared" si="132"/>
        <v>6.8478368881811955E-2</v>
      </c>
      <c r="AR188" s="176">
        <f t="shared" si="133"/>
        <v>0.93152163111818798</v>
      </c>
      <c r="AS188" s="173">
        <f t="shared" si="100"/>
        <v>0.15218108040706579</v>
      </c>
      <c r="AT188" s="173">
        <f t="shared" si="101"/>
        <v>1.0152243426434417</v>
      </c>
      <c r="AU188" s="177">
        <f t="shared" si="139"/>
        <v>3</v>
      </c>
      <c r="AV188" s="178" t="str">
        <f t="shared" si="134"/>
        <v>Mardi</v>
      </c>
      <c r="AW188" s="177" t="str">
        <f>IF($BD$9="OUI","U",IF(Paramètres!$E$10=Paramètres!$G$10,"-",IF(F188&lt;$BD$7,$BF$8,IF(AND(F188&gt;=$BD$7,F188&lt;$BD$8),$BF$7,IF(AND(F188&gt;=$BD$8,F188&lt;$BE$7),$BF$8,$BF$7)))))</f>
        <v>E</v>
      </c>
      <c r="AX188" s="179">
        <f>IF($BD$9="OUI",0,IF(AW188="H",Paramètres!$E$10,IF(AW188="E",Paramètres!$G$10,Paramètres!$E$10)))</f>
        <v>2</v>
      </c>
      <c r="AY188" s="168" t="str">
        <f t="shared" si="102"/>
        <v>-</v>
      </c>
      <c r="AZ188" s="298">
        <f t="shared" si="135"/>
        <v>3.8327341559263317E-4</v>
      </c>
      <c r="BB188" s="240" t="str">
        <f>IF($BD$9="OUI","U",IF(Paramètres!$D$10=Paramètres!$G$10,"",IF(F188&lt;$BD$7,$BF$8,IF(AND(F188&gt;=$BD$7,F188&lt;$BD$8),$BF$7,IF(AND(F188&gt;=$BD$8,F188&lt;$BE$7),$BF$8,$BF$7)))))</f>
        <v>E</v>
      </c>
    </row>
    <row r="189" spans="6:54" ht="14">
      <c r="F189" s="297">
        <f t="shared" si="136"/>
        <v>44377</v>
      </c>
      <c r="G189" s="169">
        <f t="shared" si="103"/>
        <v>181</v>
      </c>
      <c r="H189" s="170">
        <f t="shared" si="104"/>
        <v>175.39359999999999</v>
      </c>
      <c r="I189" s="170">
        <f t="shared" si="105"/>
        <v>0.15051181315582479</v>
      </c>
      <c r="J189" s="170">
        <f t="shared" si="106"/>
        <v>98.544111813155837</v>
      </c>
      <c r="K189" s="170">
        <f t="shared" si="107"/>
        <v>0.75439137717088733</v>
      </c>
      <c r="L189" s="171">
        <f t="shared" si="108"/>
        <v>3.6196127613068487</v>
      </c>
      <c r="M189" s="172" t="str">
        <f t="shared" si="109"/>
        <v>+</v>
      </c>
      <c r="N189" s="173">
        <f t="shared" si="110"/>
        <v>0.15081719838778537</v>
      </c>
      <c r="O189" s="174">
        <f t="shared" si="111"/>
        <v>23.165296441502683</v>
      </c>
      <c r="P189" s="175">
        <f t="shared" si="138"/>
        <v>0.58384078046695698</v>
      </c>
      <c r="Q189" s="174">
        <f t="shared" si="112"/>
        <v>67.98315755261379</v>
      </c>
      <c r="R189" s="170">
        <f t="shared" si="113"/>
        <v>116.93955509779514</v>
      </c>
      <c r="S189" s="170">
        <f t="shared" si="114"/>
        <v>7.7959703398530094</v>
      </c>
      <c r="T189" s="291">
        <f t="shared" si="137"/>
        <v>0.64966419498775074</v>
      </c>
      <c r="U189" s="170">
        <f t="shared" si="115"/>
        <v>4.2040296601469906</v>
      </c>
      <c r="V189" s="170">
        <f t="shared" si="116"/>
        <v>19.79597033985301</v>
      </c>
      <c r="W189" s="176">
        <f t="shared" si="117"/>
        <v>0.1751679025061246</v>
      </c>
      <c r="X189" s="176">
        <f t="shared" si="118"/>
        <v>0.82483209749387543</v>
      </c>
      <c r="Y189" s="173">
        <f t="shared" si="119"/>
        <v>0.2590277777777778</v>
      </c>
      <c r="Z189" s="173">
        <f t="shared" si="95"/>
        <v>0.90833333333333333</v>
      </c>
      <c r="AA189" s="174">
        <f t="shared" si="120"/>
        <v>124.94153820420109</v>
      </c>
      <c r="AB189" s="174">
        <f t="shared" si="121"/>
        <v>39.50591400736085</v>
      </c>
      <c r="AC189" s="170">
        <f t="shared" si="122"/>
        <v>126.34482642435137</v>
      </c>
      <c r="AD189" s="170">
        <f t="shared" si="123"/>
        <v>8.4229884282900915</v>
      </c>
      <c r="AE189" s="176">
        <f t="shared" si="124"/>
        <v>0.1490421488212462</v>
      </c>
      <c r="AF189" s="176">
        <f t="shared" si="125"/>
        <v>0.85095785117875378</v>
      </c>
      <c r="AG189" s="173">
        <f t="shared" si="96"/>
        <v>0.23288292928820309</v>
      </c>
      <c r="AH189" s="173">
        <f t="shared" si="97"/>
        <v>0.93479863164571064</v>
      </c>
      <c r="AI189" s="170">
        <f t="shared" si="126"/>
        <v>138.72811291249778</v>
      </c>
      <c r="AJ189" s="170">
        <f t="shared" si="127"/>
        <v>9.2485408608331845</v>
      </c>
      <c r="AK189" s="176">
        <f t="shared" si="128"/>
        <v>0.11464413079861731</v>
      </c>
      <c r="AL189" s="176">
        <f t="shared" si="129"/>
        <v>0.88535586920138265</v>
      </c>
      <c r="AM189" s="173">
        <f t="shared" si="98"/>
        <v>0.19848491126557422</v>
      </c>
      <c r="AN189" s="173">
        <f t="shared" si="99"/>
        <v>0.96919664966833963</v>
      </c>
      <c r="AO189" s="170">
        <f t="shared" si="130"/>
        <v>155.15475077880876</v>
      </c>
      <c r="AP189" s="170">
        <f t="shared" si="131"/>
        <v>10.343650051920584</v>
      </c>
      <c r="AQ189" s="176">
        <f t="shared" si="132"/>
        <v>6.9014581169975678E-2</v>
      </c>
      <c r="AR189" s="176">
        <f t="shared" si="133"/>
        <v>0.93098541883002428</v>
      </c>
      <c r="AS189" s="173">
        <f t="shared" si="100"/>
        <v>0.15285536163693261</v>
      </c>
      <c r="AT189" s="173">
        <f t="shared" si="101"/>
        <v>1.0148261992969811</v>
      </c>
      <c r="AU189" s="177">
        <f t="shared" si="139"/>
        <v>4</v>
      </c>
      <c r="AV189" s="178" t="str">
        <f t="shared" si="134"/>
        <v>Mercredi</v>
      </c>
      <c r="AW189" s="177" t="str">
        <f>IF($BD$9="OUI","U",IF(Paramètres!$E$10=Paramètres!$G$10,"-",IF(F189&lt;$BD$7,$BF$8,IF(AND(F189&gt;=$BD$7,F189&lt;$BD$8),$BF$7,IF(AND(F189&gt;=$BD$8,F189&lt;$BE$7),$BF$8,$BF$7)))))</f>
        <v>E</v>
      </c>
      <c r="AX189" s="179">
        <f>IF($BD$9="OUI",0,IF(AW189="H",Paramètres!$E$10,IF(AW189="E",Paramètres!$G$10,Paramètres!$E$10)))</f>
        <v>2</v>
      </c>
      <c r="AY189" s="168" t="str">
        <f t="shared" si="102"/>
        <v>-</v>
      </c>
      <c r="AZ189" s="298">
        <f t="shared" si="135"/>
        <v>4.3347994686371294E-4</v>
      </c>
      <c r="BB189" s="240" t="str">
        <f>IF($BD$9="OUI","U",IF(Paramètres!$D$10=Paramètres!$G$10,"",IF(F189&lt;$BD$7,$BF$8,IF(AND(F189&gt;=$BD$7,F189&lt;$BD$8),$BF$7,IF(AND(F189&gt;=$BD$8,F189&lt;$BE$7),$BF$8,$BF$7)))))</f>
        <v>E</v>
      </c>
    </row>
    <row r="190" spans="6:54" ht="14">
      <c r="F190" s="297">
        <f t="shared" si="136"/>
        <v>44378</v>
      </c>
      <c r="G190" s="169">
        <f t="shared" si="103"/>
        <v>182</v>
      </c>
      <c r="H190" s="170">
        <f t="shared" si="104"/>
        <v>176.37919999999997</v>
      </c>
      <c r="I190" s="170">
        <f t="shared" si="105"/>
        <v>0.11835344121741306</v>
      </c>
      <c r="J190" s="170">
        <f t="shared" si="106"/>
        <v>99.497553441217406</v>
      </c>
      <c r="K190" s="170">
        <f t="shared" si="107"/>
        <v>0.83527486503884862</v>
      </c>
      <c r="L190" s="171">
        <f t="shared" si="108"/>
        <v>3.8145132250250469</v>
      </c>
      <c r="M190" s="172" t="str">
        <f t="shared" si="109"/>
        <v>+</v>
      </c>
      <c r="N190" s="173">
        <f t="shared" si="110"/>
        <v>0.15893805104271028</v>
      </c>
      <c r="O190" s="174">
        <f t="shared" si="111"/>
        <v>23.100629061292278</v>
      </c>
      <c r="P190" s="175">
        <f t="shared" si="138"/>
        <v>0.58397612801120569</v>
      </c>
      <c r="Q190" s="174">
        <f t="shared" si="112"/>
        <v>67.918490172403395</v>
      </c>
      <c r="R190" s="170">
        <f t="shared" si="113"/>
        <v>116.85256803661278</v>
      </c>
      <c r="S190" s="170">
        <f t="shared" si="114"/>
        <v>7.7901712024408516</v>
      </c>
      <c r="T190" s="291">
        <f t="shared" si="137"/>
        <v>0.64918093353673767</v>
      </c>
      <c r="U190" s="170">
        <f t="shared" si="115"/>
        <v>4.2098287975591484</v>
      </c>
      <c r="V190" s="170">
        <f t="shared" si="116"/>
        <v>19.790171202440852</v>
      </c>
      <c r="W190" s="176">
        <f t="shared" si="117"/>
        <v>0.17540953323163119</v>
      </c>
      <c r="X190" s="176">
        <f t="shared" si="118"/>
        <v>0.82459046676836889</v>
      </c>
      <c r="Y190" s="173">
        <f t="shared" si="119"/>
        <v>0.25972222222222224</v>
      </c>
      <c r="Z190" s="173">
        <f t="shared" si="95"/>
        <v>0.90833333333333333</v>
      </c>
      <c r="AA190" s="174">
        <f t="shared" si="120"/>
        <v>124.83868078709384</v>
      </c>
      <c r="AB190" s="174">
        <f t="shared" si="121"/>
        <v>39.539401200686598</v>
      </c>
      <c r="AC190" s="170">
        <f t="shared" si="122"/>
        <v>126.24379110479371</v>
      </c>
      <c r="AD190" s="170">
        <f t="shared" si="123"/>
        <v>8.4162527403195817</v>
      </c>
      <c r="AE190" s="176">
        <f t="shared" si="124"/>
        <v>0.14932280248668409</v>
      </c>
      <c r="AF190" s="176">
        <f t="shared" si="125"/>
        <v>0.85067719751331594</v>
      </c>
      <c r="AG190" s="173">
        <f t="shared" si="96"/>
        <v>0.23329893049788977</v>
      </c>
      <c r="AH190" s="173">
        <f t="shared" si="97"/>
        <v>0.93465332552452163</v>
      </c>
      <c r="AI190" s="170">
        <f t="shared" si="126"/>
        <v>138.59817311496306</v>
      </c>
      <c r="AJ190" s="170">
        <f t="shared" si="127"/>
        <v>9.2398782076642032</v>
      </c>
      <c r="AK190" s="176">
        <f t="shared" si="128"/>
        <v>0.1150050746806582</v>
      </c>
      <c r="AL190" s="176">
        <f t="shared" si="129"/>
        <v>0.88499492531934187</v>
      </c>
      <c r="AM190" s="173">
        <f t="shared" si="98"/>
        <v>0.1989812026918639</v>
      </c>
      <c r="AN190" s="173">
        <f t="shared" si="99"/>
        <v>0.96897105333054767</v>
      </c>
      <c r="AO190" s="170">
        <f t="shared" si="130"/>
        <v>154.94110609546613</v>
      </c>
      <c r="AP190" s="170">
        <f t="shared" si="131"/>
        <v>10.329407073031074</v>
      </c>
      <c r="AQ190" s="176">
        <f t="shared" si="132"/>
        <v>6.9608038623705237E-2</v>
      </c>
      <c r="AR190" s="176">
        <f t="shared" si="133"/>
        <v>0.93039196137629476</v>
      </c>
      <c r="AS190" s="173">
        <f t="shared" si="100"/>
        <v>0.1535841666349109</v>
      </c>
      <c r="AT190" s="173">
        <f t="shared" si="101"/>
        <v>1.0143680893875004</v>
      </c>
      <c r="AU190" s="177">
        <f t="shared" si="139"/>
        <v>5</v>
      </c>
      <c r="AV190" s="178" t="str">
        <f t="shared" si="134"/>
        <v>Jeudi</v>
      </c>
      <c r="AW190" s="177" t="str">
        <f>IF($BD$9="OUI","U",IF(Paramètres!$E$10=Paramètres!$G$10,"-",IF(F190&lt;$BD$7,$BF$8,IF(AND(F190&gt;=$BD$7,F190&lt;$BD$8),$BF$7,IF(AND(F190&gt;=$BD$8,F190&lt;$BE$7),$BF$8,$BF$7)))))</f>
        <v>E</v>
      </c>
      <c r="AX190" s="179">
        <f>IF($BD$9="OUI",0,IF(AW190="H",Paramètres!$E$10,IF(AW190="E",Paramètres!$G$10,Paramètres!$E$10)))</f>
        <v>2</v>
      </c>
      <c r="AY190" s="168" t="str">
        <f t="shared" si="102"/>
        <v>-</v>
      </c>
      <c r="AZ190" s="298">
        <f t="shared" si="135"/>
        <v>4.8326145101307283E-4</v>
      </c>
      <c r="BB190" s="240" t="str">
        <f>IF($BD$9="OUI","U",IF(Paramètres!$D$10=Paramètres!$G$10,"",IF(F190&lt;$BD$7,$BF$8,IF(AND(F190&gt;=$BD$7,F190&lt;$BD$8),$BF$7,IF(AND(F190&gt;=$BD$8,F190&lt;$BE$7),$BF$8,$BF$7)))))</f>
        <v>E</v>
      </c>
    </row>
    <row r="191" spans="6:54" ht="14">
      <c r="F191" s="297">
        <f t="shared" si="136"/>
        <v>44379</v>
      </c>
      <c r="G191" s="169">
        <f t="shared" si="103"/>
        <v>183</v>
      </c>
      <c r="H191" s="170">
        <f t="shared" si="104"/>
        <v>177.36480000000006</v>
      </c>
      <c r="I191" s="170">
        <f t="shared" si="105"/>
        <v>8.6162286195418103E-2</v>
      </c>
      <c r="J191" s="170">
        <f t="shared" si="106"/>
        <v>100.45096228619542</v>
      </c>
      <c r="K191" s="170">
        <f t="shared" si="107"/>
        <v>0.91512216416731684</v>
      </c>
      <c r="L191" s="171">
        <f t="shared" si="108"/>
        <v>4.0051378014509398</v>
      </c>
      <c r="M191" s="172" t="str">
        <f t="shared" si="109"/>
        <v>+</v>
      </c>
      <c r="N191" s="173">
        <f t="shared" si="110"/>
        <v>0.1668807417271225</v>
      </c>
      <c r="O191" s="174">
        <f t="shared" si="111"/>
        <v>23.029231346439914</v>
      </c>
      <c r="P191" s="175">
        <f t="shared" si="138"/>
        <v>0.58410850618927923</v>
      </c>
      <c r="Q191" s="174">
        <f t="shared" si="112"/>
        <v>67.847092457551028</v>
      </c>
      <c r="R191" s="170">
        <f t="shared" si="113"/>
        <v>116.75670451599173</v>
      </c>
      <c r="S191" s="170">
        <f t="shared" si="114"/>
        <v>7.7837803010661153</v>
      </c>
      <c r="T191" s="291">
        <f t="shared" si="137"/>
        <v>0.64864835842217627</v>
      </c>
      <c r="U191" s="170">
        <f t="shared" si="115"/>
        <v>4.2162196989338847</v>
      </c>
      <c r="V191" s="170">
        <f t="shared" si="116"/>
        <v>19.783780301066116</v>
      </c>
      <c r="W191" s="176">
        <f t="shared" si="117"/>
        <v>0.17567582078891186</v>
      </c>
      <c r="X191" s="176">
        <f t="shared" si="118"/>
        <v>0.82432417921108814</v>
      </c>
      <c r="Y191" s="173">
        <f t="shared" si="119"/>
        <v>0.25972222222222224</v>
      </c>
      <c r="Z191" s="173">
        <f t="shared" si="95"/>
        <v>0.90833333333333333</v>
      </c>
      <c r="AA191" s="174">
        <f t="shared" si="120"/>
        <v>124.72521001201549</v>
      </c>
      <c r="AB191" s="174">
        <f t="shared" si="121"/>
        <v>39.576206145892279</v>
      </c>
      <c r="AC191" s="170">
        <f t="shared" si="122"/>
        <v>126.1325215727057</v>
      </c>
      <c r="AD191" s="170">
        <f t="shared" si="123"/>
        <v>8.4088347715137139</v>
      </c>
      <c r="AE191" s="176">
        <f t="shared" si="124"/>
        <v>0.14963188452026191</v>
      </c>
      <c r="AF191" s="176">
        <f t="shared" si="125"/>
        <v>0.85036811547973812</v>
      </c>
      <c r="AG191" s="173">
        <f t="shared" si="96"/>
        <v>0.23374039070954111</v>
      </c>
      <c r="AH191" s="173">
        <f t="shared" si="97"/>
        <v>0.93447662166901735</v>
      </c>
      <c r="AI191" s="170">
        <f t="shared" si="126"/>
        <v>138.45528240465862</v>
      </c>
      <c r="AJ191" s="170">
        <f t="shared" si="127"/>
        <v>9.2303521603105754</v>
      </c>
      <c r="AK191" s="176">
        <f t="shared" si="128"/>
        <v>0.11540199332039269</v>
      </c>
      <c r="AL191" s="176">
        <f t="shared" si="129"/>
        <v>0.8845980066796072</v>
      </c>
      <c r="AM191" s="173">
        <f t="shared" si="98"/>
        <v>0.1995104995096719</v>
      </c>
      <c r="AN191" s="173">
        <f t="shared" si="99"/>
        <v>0.96870651286888654</v>
      </c>
      <c r="AO191" s="170">
        <f t="shared" si="130"/>
        <v>154.70751812442532</v>
      </c>
      <c r="AP191" s="170">
        <f t="shared" si="131"/>
        <v>10.313834541628355</v>
      </c>
      <c r="AQ191" s="176">
        <f t="shared" si="132"/>
        <v>7.0256894098818565E-2</v>
      </c>
      <c r="AR191" s="176">
        <f t="shared" si="133"/>
        <v>0.92974310590118137</v>
      </c>
      <c r="AS191" s="173">
        <f t="shared" si="100"/>
        <v>0.15436540028809775</v>
      </c>
      <c r="AT191" s="173">
        <f t="shared" si="101"/>
        <v>1.0138516120904606</v>
      </c>
      <c r="AU191" s="177">
        <f t="shared" si="139"/>
        <v>6</v>
      </c>
      <c r="AV191" s="178" t="str">
        <f t="shared" si="134"/>
        <v>Vendredi</v>
      </c>
      <c r="AW191" s="177" t="str">
        <f>IF($BD$9="OUI","U",IF(Paramètres!$E$10=Paramètres!$G$10,"-",IF(F191&lt;$BD$7,$BF$8,IF(AND(F191&gt;=$BD$7,F191&lt;$BD$8),$BF$7,IF(AND(F191&gt;=$BD$8,F191&lt;$BE$7),$BF$8,$BF$7)))))</f>
        <v>E</v>
      </c>
      <c r="AX191" s="179">
        <f>IF($BD$9="OUI",0,IF(AW191="H",Paramètres!$E$10,IF(AW191="E",Paramètres!$G$10,Paramètres!$E$10)))</f>
        <v>2</v>
      </c>
      <c r="AY191" s="168" t="str">
        <f t="shared" si="102"/>
        <v>-</v>
      </c>
      <c r="AZ191" s="298">
        <f t="shared" si="135"/>
        <v>5.325751145613955E-4</v>
      </c>
      <c r="BB191" s="240" t="str">
        <f>IF($BD$9="OUI","U",IF(Paramètres!$D$10=Paramètres!$G$10,"",IF(F191&lt;$BD$7,$BF$8,IF(AND(F191&gt;=$BD$7,F191&lt;$BD$8),$BF$7,IF(AND(F191&gt;=$BD$8,F191&lt;$BE$7),$BF$8,$BF$7)))))</f>
        <v>E</v>
      </c>
    </row>
    <row r="192" spans="6:54" ht="14">
      <c r="F192" s="297">
        <f t="shared" si="136"/>
        <v>44380</v>
      </c>
      <c r="G192" s="169">
        <f t="shared" si="103"/>
        <v>184</v>
      </c>
      <c r="H192" s="170">
        <f t="shared" si="104"/>
        <v>178.35040000000004</v>
      </c>
      <c r="I192" s="170">
        <f t="shared" si="105"/>
        <v>5.3947266381718366E-2</v>
      </c>
      <c r="J192" s="170">
        <f t="shared" si="106"/>
        <v>101.40434726638171</v>
      </c>
      <c r="K192" s="170">
        <f t="shared" si="107"/>
        <v>0.99383670120816303</v>
      </c>
      <c r="L192" s="171">
        <f t="shared" si="108"/>
        <v>4.1911358703595258</v>
      </c>
      <c r="M192" s="172" t="str">
        <f t="shared" si="109"/>
        <v>+</v>
      </c>
      <c r="N192" s="173">
        <f t="shared" si="110"/>
        <v>0.17463066126498025</v>
      </c>
      <c r="O192" s="174">
        <f t="shared" si="111"/>
        <v>22.951133576208662</v>
      </c>
      <c r="P192" s="175">
        <f t="shared" si="138"/>
        <v>0.58423767151491013</v>
      </c>
      <c r="Q192" s="174">
        <f t="shared" si="112"/>
        <v>67.768994687319775</v>
      </c>
      <c r="R192" s="170">
        <f t="shared" si="113"/>
        <v>116.65205616935395</v>
      </c>
      <c r="S192" s="170">
        <f t="shared" si="114"/>
        <v>7.7768037446235967</v>
      </c>
      <c r="T192" s="291">
        <f t="shared" si="137"/>
        <v>0.64806697871863306</v>
      </c>
      <c r="U192" s="170">
        <f t="shared" si="115"/>
        <v>4.2231962553764033</v>
      </c>
      <c r="V192" s="170">
        <f t="shared" si="116"/>
        <v>19.776803744623596</v>
      </c>
      <c r="W192" s="176">
        <f t="shared" si="117"/>
        <v>0.17596651064068347</v>
      </c>
      <c r="X192" s="176">
        <f t="shared" si="118"/>
        <v>0.82403348935931653</v>
      </c>
      <c r="Y192" s="173">
        <f t="shared" si="119"/>
        <v>0.26041666666666669</v>
      </c>
      <c r="Z192" s="173">
        <f t="shared" si="95"/>
        <v>0.90833333333333333</v>
      </c>
      <c r="AA192" s="174">
        <f t="shared" si="120"/>
        <v>124.60120037595156</v>
      </c>
      <c r="AB192" s="174">
        <f t="shared" si="121"/>
        <v>39.616264535207129</v>
      </c>
      <c r="AC192" s="170">
        <f t="shared" si="122"/>
        <v>126.01114570324798</v>
      </c>
      <c r="AD192" s="170">
        <f t="shared" si="123"/>
        <v>8.4007430468831981</v>
      </c>
      <c r="AE192" s="176">
        <f t="shared" si="124"/>
        <v>0.14996903971320008</v>
      </c>
      <c r="AF192" s="176">
        <f t="shared" si="125"/>
        <v>0.85003096028680003</v>
      </c>
      <c r="AG192" s="173">
        <f t="shared" si="96"/>
        <v>0.23420671122811024</v>
      </c>
      <c r="AH192" s="173">
        <f t="shared" si="97"/>
        <v>0.93426863180171027</v>
      </c>
      <c r="AI192" s="170">
        <f t="shared" si="126"/>
        <v>138.29966328119411</v>
      </c>
      <c r="AJ192" s="170">
        <f t="shared" si="127"/>
        <v>9.219977552079607</v>
      </c>
      <c r="AK192" s="176">
        <f t="shared" si="128"/>
        <v>0.11583426866334971</v>
      </c>
      <c r="AL192" s="176">
        <f t="shared" si="129"/>
        <v>0.88416573133665022</v>
      </c>
      <c r="AM192" s="173">
        <f t="shared" si="98"/>
        <v>0.20007194017825988</v>
      </c>
      <c r="AN192" s="173">
        <f t="shared" si="99"/>
        <v>0.96840340285156046</v>
      </c>
      <c r="AO192" s="170">
        <f t="shared" si="130"/>
        <v>154.45468806330547</v>
      </c>
      <c r="AP192" s="170">
        <f t="shared" si="131"/>
        <v>10.296979204220365</v>
      </c>
      <c r="AQ192" s="176">
        <f t="shared" si="132"/>
        <v>7.0959199824151442E-2</v>
      </c>
      <c r="AR192" s="176">
        <f t="shared" si="133"/>
        <v>0.92904080017584845</v>
      </c>
      <c r="AS192" s="173">
        <f t="shared" si="100"/>
        <v>0.1551968713390616</v>
      </c>
      <c r="AT192" s="173">
        <f t="shared" si="101"/>
        <v>1.0132784716907588</v>
      </c>
      <c r="AU192" s="177">
        <f t="shared" si="139"/>
        <v>7</v>
      </c>
      <c r="AV192" s="178" t="str">
        <f t="shared" si="134"/>
        <v>Samedi</v>
      </c>
      <c r="AW192" s="177" t="str">
        <f>IF($BD$9="OUI","U",IF(Paramètres!$E$10=Paramètres!$G$10,"-",IF(F192&lt;$BD$7,$BF$8,IF(AND(F192&gt;=$BD$7,F192&lt;$BD$8),$BF$7,IF(AND(F192&gt;=$BD$8,F192&lt;$BE$7),$BF$8,$BF$7)))))</f>
        <v>E</v>
      </c>
      <c r="AX192" s="179">
        <f>IF($BD$9="OUI",0,IF(AW192="H",Paramètres!$E$10,IF(AW192="E",Paramètres!$G$10,Paramètres!$E$10)))</f>
        <v>2</v>
      </c>
      <c r="AY192" s="168" t="str">
        <f t="shared" si="102"/>
        <v>-</v>
      </c>
      <c r="AZ192" s="298">
        <f t="shared" si="135"/>
        <v>5.8137970354321666E-4</v>
      </c>
      <c r="BB192" s="240" t="str">
        <f>IF($BD$9="OUI","U",IF(Paramètres!$D$10=Paramètres!$G$10,"",IF(F192&lt;$BD$7,$BF$8,IF(AND(F192&gt;=$BD$7,F192&lt;$BD$8),$BF$7,IF(AND(F192&gt;=$BD$8,F192&lt;$BE$7),$BF$8,$BF$7)))))</f>
        <v>E</v>
      </c>
    </row>
    <row r="193" spans="6:54" ht="14">
      <c r="F193" s="297">
        <f t="shared" si="136"/>
        <v>44381</v>
      </c>
      <c r="G193" s="169">
        <f t="shared" si="103"/>
        <v>185</v>
      </c>
      <c r="H193" s="170">
        <f t="shared" si="104"/>
        <v>179.33600000000001</v>
      </c>
      <c r="I193" s="170">
        <f t="shared" si="105"/>
        <v>2.1717305199875445E-2</v>
      </c>
      <c r="J193" s="170">
        <f t="shared" si="106"/>
        <v>102.35771730519991</v>
      </c>
      <c r="K193" s="170">
        <f t="shared" si="107"/>
        <v>1.0713236473280938</v>
      </c>
      <c r="L193" s="171">
        <f t="shared" si="108"/>
        <v>4.3721638101118767</v>
      </c>
      <c r="M193" s="172" t="str">
        <f t="shared" si="109"/>
        <v>+</v>
      </c>
      <c r="N193" s="173">
        <f t="shared" si="110"/>
        <v>0.18217349208799485</v>
      </c>
      <c r="O193" s="174">
        <f t="shared" si="111"/>
        <v>22.866368501428031</v>
      </c>
      <c r="P193" s="175">
        <f t="shared" si="138"/>
        <v>0.58436338536196042</v>
      </c>
      <c r="Q193" s="174">
        <f t="shared" si="112"/>
        <v>67.684229612539141</v>
      </c>
      <c r="R193" s="170">
        <f t="shared" si="113"/>
        <v>116.53872174701787</v>
      </c>
      <c r="S193" s="170">
        <f t="shared" si="114"/>
        <v>7.7692481164678586</v>
      </c>
      <c r="T193" s="291">
        <f t="shared" si="137"/>
        <v>0.64743734303898826</v>
      </c>
      <c r="U193" s="170">
        <f t="shared" si="115"/>
        <v>4.2307518835321414</v>
      </c>
      <c r="V193" s="170">
        <f t="shared" si="116"/>
        <v>19.769248116467857</v>
      </c>
      <c r="W193" s="176">
        <f t="shared" si="117"/>
        <v>0.1762813284805059</v>
      </c>
      <c r="X193" s="176">
        <f t="shared" si="118"/>
        <v>0.82371867151949407</v>
      </c>
      <c r="Y193" s="173">
        <f t="shared" si="119"/>
        <v>0.26041666666666669</v>
      </c>
      <c r="Z193" s="173">
        <f t="shared" si="95"/>
        <v>0.90833333333333333</v>
      </c>
      <c r="AA193" s="174">
        <f t="shared" si="120"/>
        <v>124.46673224689673</v>
      </c>
      <c r="AB193" s="174">
        <f t="shared" si="121"/>
        <v>39.659506958594818</v>
      </c>
      <c r="AC193" s="170">
        <f t="shared" si="122"/>
        <v>125.87980106806764</v>
      </c>
      <c r="AD193" s="170">
        <f t="shared" si="123"/>
        <v>8.391986737871175</v>
      </c>
      <c r="AE193" s="176">
        <f t="shared" si="124"/>
        <v>0.15033388592203437</v>
      </c>
      <c r="AF193" s="176">
        <f t="shared" si="125"/>
        <v>0.84966611407796566</v>
      </c>
      <c r="AG193" s="173">
        <f t="shared" si="96"/>
        <v>0.23469727128399476</v>
      </c>
      <c r="AH193" s="173">
        <f t="shared" si="97"/>
        <v>0.93402949943992608</v>
      </c>
      <c r="AI193" s="170">
        <f t="shared" si="126"/>
        <v>138.13155382311385</v>
      </c>
      <c r="AJ193" s="170">
        <f t="shared" si="127"/>
        <v>9.2087702548742563</v>
      </c>
      <c r="AK193" s="176">
        <f t="shared" si="128"/>
        <v>0.11630123938023933</v>
      </c>
      <c r="AL193" s="176">
        <f t="shared" si="129"/>
        <v>0.88369876061976071</v>
      </c>
      <c r="AM193" s="173">
        <f t="shared" si="98"/>
        <v>0.2006646247421997</v>
      </c>
      <c r="AN193" s="173">
        <f t="shared" si="99"/>
        <v>0.96806214598172113</v>
      </c>
      <c r="AO193" s="170">
        <f t="shared" si="130"/>
        <v>154.18334603175549</v>
      </c>
      <c r="AP193" s="170">
        <f t="shared" si="131"/>
        <v>10.278889735450367</v>
      </c>
      <c r="AQ193" s="176">
        <f t="shared" si="132"/>
        <v>7.1712927689568051E-2</v>
      </c>
      <c r="AR193" s="176">
        <f t="shared" si="133"/>
        <v>0.92828707231043195</v>
      </c>
      <c r="AS193" s="173">
        <f t="shared" si="100"/>
        <v>0.15607631305152847</v>
      </c>
      <c r="AT193" s="173">
        <f t="shared" si="101"/>
        <v>1.0126504576723925</v>
      </c>
      <c r="AU193" s="177">
        <f t="shared" si="139"/>
        <v>1</v>
      </c>
      <c r="AV193" s="178" t="str">
        <f t="shared" si="134"/>
        <v>Dimanche</v>
      </c>
      <c r="AW193" s="177" t="str">
        <f>IF($BD$9="OUI","U",IF(Paramètres!$E$10=Paramètres!$G$10,"-",IF(F193&lt;$BD$7,$BF$8,IF(AND(F193&gt;=$BD$7,F193&lt;$BD$8),$BF$7,IF(AND(F193&gt;=$BD$8,F193&lt;$BE$7),$BF$8,$BF$7)))))</f>
        <v>E</v>
      </c>
      <c r="AX193" s="179">
        <f>IF($BD$9="OUI",0,IF(AW193="H",Paramètres!$E$10,IF(AW193="E",Paramètres!$G$10,Paramètres!$E$10)))</f>
        <v>2</v>
      </c>
      <c r="AY193" s="168" t="str">
        <f t="shared" si="102"/>
        <v>-</v>
      </c>
      <c r="AZ193" s="298">
        <f t="shared" si="135"/>
        <v>6.2963567964480216E-4</v>
      </c>
      <c r="BB193" s="240" t="str">
        <f>IF($BD$9="OUI","U",IF(Paramètres!$D$10=Paramètres!$G$10,"",IF(F193&lt;$BD$7,$BF$8,IF(AND(F193&gt;=$BD$7,F193&lt;$BD$8),$BF$7,IF(AND(F193&gt;=$BD$8,F193&lt;$BE$7),$BF$8,$BF$7)))))</f>
        <v>E</v>
      </c>
    </row>
    <row r="194" spans="6:54" ht="14">
      <c r="F194" s="297">
        <f t="shared" si="136"/>
        <v>44382</v>
      </c>
      <c r="G194" s="169">
        <f t="shared" si="103"/>
        <v>186</v>
      </c>
      <c r="H194" s="170">
        <f t="shared" si="104"/>
        <v>180.32159999999999</v>
      </c>
      <c r="I194" s="170">
        <f t="shared" si="105"/>
        <v>-1.051867071451724E-2</v>
      </c>
      <c r="J194" s="170">
        <f t="shared" si="106"/>
        <v>103.31108132928546</v>
      </c>
      <c r="K194" s="170">
        <f t="shared" si="107"/>
        <v>1.1474900521118765</v>
      </c>
      <c r="L194" s="171">
        <f t="shared" si="108"/>
        <v>4.5478855255894368</v>
      </c>
      <c r="M194" s="172" t="str">
        <f t="shared" si="109"/>
        <v>+</v>
      </c>
      <c r="N194" s="173">
        <f t="shared" si="110"/>
        <v>0.18949523023289319</v>
      </c>
      <c r="O194" s="174">
        <f t="shared" si="111"/>
        <v>22.774971301499189</v>
      </c>
      <c r="P194" s="175">
        <f t="shared" si="138"/>
        <v>0.58448541433104206</v>
      </c>
      <c r="Q194" s="174">
        <f t="shared" si="112"/>
        <v>67.592832412610306</v>
      </c>
      <c r="R194" s="170">
        <f t="shared" si="113"/>
        <v>116.41680679211564</v>
      </c>
      <c r="S194" s="170">
        <f t="shared" si="114"/>
        <v>7.7611204528077087</v>
      </c>
      <c r="T194" s="291">
        <f t="shared" si="137"/>
        <v>0.64676003773397572</v>
      </c>
      <c r="U194" s="170">
        <f t="shared" si="115"/>
        <v>4.2388795471922913</v>
      </c>
      <c r="V194" s="170">
        <f t="shared" si="116"/>
        <v>19.76112045280771</v>
      </c>
      <c r="W194" s="176">
        <f t="shared" si="117"/>
        <v>0.17661998113301214</v>
      </c>
      <c r="X194" s="176">
        <f t="shared" si="118"/>
        <v>0.82338001886698786</v>
      </c>
      <c r="Y194" s="173">
        <f t="shared" si="119"/>
        <v>0.26111111111111113</v>
      </c>
      <c r="Z194" s="173">
        <f t="shared" si="95"/>
        <v>0.90763888888888899</v>
      </c>
      <c r="AA194" s="174">
        <f t="shared" si="120"/>
        <v>124.32189165277946</v>
      </c>
      <c r="AB194" s="174">
        <f t="shared" si="121"/>
        <v>39.705859131290957</v>
      </c>
      <c r="AC194" s="170">
        <f t="shared" si="122"/>
        <v>125.73863441204398</v>
      </c>
      <c r="AD194" s="170">
        <f t="shared" si="123"/>
        <v>8.3825756274695991</v>
      </c>
      <c r="AE194" s="176">
        <f t="shared" si="124"/>
        <v>0.15072601552210005</v>
      </c>
      <c r="AF194" s="176">
        <f t="shared" si="125"/>
        <v>0.84927398447789992</v>
      </c>
      <c r="AG194" s="173">
        <f t="shared" si="96"/>
        <v>0.23521142985314211</v>
      </c>
      <c r="AH194" s="173">
        <f t="shared" si="97"/>
        <v>0.9337593988089421</v>
      </c>
      <c r="AI194" s="170">
        <f t="shared" si="126"/>
        <v>137.95120646778525</v>
      </c>
      <c r="AJ194" s="170">
        <f t="shared" si="127"/>
        <v>9.1967470978523504</v>
      </c>
      <c r="AK194" s="176">
        <f t="shared" si="128"/>
        <v>0.11680220425615206</v>
      </c>
      <c r="AL194" s="176">
        <f t="shared" si="129"/>
        <v>0.88319779574384805</v>
      </c>
      <c r="AM194" s="173">
        <f t="shared" si="98"/>
        <v>0.20128761858719413</v>
      </c>
      <c r="AN194" s="173">
        <f t="shared" si="99"/>
        <v>0.96768321007489011</v>
      </c>
      <c r="AO194" s="170">
        <f t="shared" si="130"/>
        <v>153.89424402718396</v>
      </c>
      <c r="AP194" s="170">
        <f t="shared" si="131"/>
        <v>10.259616268478931</v>
      </c>
      <c r="AQ194" s="176">
        <f t="shared" si="132"/>
        <v>7.2515988813377882E-2</v>
      </c>
      <c r="AR194" s="176">
        <f t="shared" si="133"/>
        <v>0.92748401118662205</v>
      </c>
      <c r="AS194" s="173">
        <f t="shared" si="100"/>
        <v>0.15700140314441993</v>
      </c>
      <c r="AT194" s="173">
        <f t="shared" si="101"/>
        <v>1.0119694255176641</v>
      </c>
      <c r="AU194" s="177">
        <f t="shared" si="139"/>
        <v>2</v>
      </c>
      <c r="AV194" s="178" t="str">
        <f t="shared" si="134"/>
        <v>Lundi</v>
      </c>
      <c r="AW194" s="177" t="str">
        <f>IF($BD$9="OUI","U",IF(Paramètres!$E$10=Paramètres!$G$10,"-",IF(F194&lt;$BD$7,$BF$8,IF(AND(F194&gt;=$BD$7,F194&lt;$BD$8),$BF$7,IF(AND(F194&gt;=$BD$8,F194&lt;$BE$7),$BF$8,$BF$7)))))</f>
        <v>E</v>
      </c>
      <c r="AX194" s="179">
        <f>IF($BD$9="OUI",0,IF(AW194="H",Paramètres!$E$10,IF(AW194="E",Paramètres!$G$10,Paramètres!$E$10)))</f>
        <v>2</v>
      </c>
      <c r="AY194" s="168" t="str">
        <f t="shared" si="102"/>
        <v>-</v>
      </c>
      <c r="AZ194" s="298">
        <f t="shared" si="135"/>
        <v>6.7730530501253217E-4</v>
      </c>
      <c r="BB194" s="240" t="str">
        <f>IF($BD$9="OUI","U",IF(Paramètres!$D$10=Paramètres!$G$10,"",IF(F194&lt;$BD$7,$BF$8,IF(AND(F194&gt;=$BD$7,F194&lt;$BD$8),$BF$7,IF(AND(F194&gt;=$BD$8,F194&lt;$BE$7),$BF$8,$BF$7)))))</f>
        <v>E</v>
      </c>
    </row>
    <row r="195" spans="6:54" ht="14">
      <c r="F195" s="297">
        <f t="shared" si="136"/>
        <v>44383</v>
      </c>
      <c r="G195" s="169">
        <f t="shared" si="103"/>
        <v>187</v>
      </c>
      <c r="H195" s="170">
        <f t="shared" si="104"/>
        <v>181.30719999999997</v>
      </c>
      <c r="I195" s="170">
        <f t="shared" si="105"/>
        <v>-4.2751733433034352E-2</v>
      </c>
      <c r="J195" s="170">
        <f t="shared" si="106"/>
        <v>104.264448266567</v>
      </c>
      <c r="K195" s="170">
        <f t="shared" si="107"/>
        <v>1.2222449732127854</v>
      </c>
      <c r="L195" s="171">
        <f t="shared" si="108"/>
        <v>4.7179729591190043</v>
      </c>
      <c r="M195" s="172" t="str">
        <f t="shared" si="109"/>
        <v>+</v>
      </c>
      <c r="N195" s="173">
        <f t="shared" si="110"/>
        <v>0.19658220662995851</v>
      </c>
      <c r="O195" s="174">
        <f t="shared" si="111"/>
        <v>22.676979538790729</v>
      </c>
      <c r="P195" s="175">
        <f t="shared" si="138"/>
        <v>0.58460353060432657</v>
      </c>
      <c r="Q195" s="174">
        <f t="shared" si="112"/>
        <v>67.494840649901846</v>
      </c>
      <c r="R195" s="170">
        <f t="shared" si="113"/>
        <v>116.28642329976407</v>
      </c>
      <c r="S195" s="170">
        <f t="shared" si="114"/>
        <v>7.7524282199842709</v>
      </c>
      <c r="T195" s="291">
        <f t="shared" si="137"/>
        <v>0.64603568499868924</v>
      </c>
      <c r="U195" s="170">
        <f t="shared" si="115"/>
        <v>4.2475717800157291</v>
      </c>
      <c r="V195" s="170">
        <f t="shared" si="116"/>
        <v>19.752428219984271</v>
      </c>
      <c r="W195" s="176">
        <f t="shared" si="117"/>
        <v>0.17698215750065538</v>
      </c>
      <c r="X195" s="176">
        <f t="shared" si="118"/>
        <v>0.82301784249934462</v>
      </c>
      <c r="Y195" s="173">
        <f t="shared" si="119"/>
        <v>0.26180555555555557</v>
      </c>
      <c r="Z195" s="173">
        <f t="shared" si="95"/>
        <v>0.90763888888888899</v>
      </c>
      <c r="AA195" s="174">
        <f t="shared" si="120"/>
        <v>124.16677005939712</v>
      </c>
      <c r="AB195" s="174">
        <f t="shared" si="121"/>
        <v>39.755242133259777</v>
      </c>
      <c r="AC195" s="170">
        <f t="shared" si="122"/>
        <v>125.5878011061823</v>
      </c>
      <c r="AD195" s="170">
        <f t="shared" si="123"/>
        <v>8.3725200737454859</v>
      </c>
      <c r="AE195" s="176">
        <f t="shared" si="124"/>
        <v>0.15114499692727143</v>
      </c>
      <c r="AF195" s="176">
        <f t="shared" si="125"/>
        <v>0.84885500307272854</v>
      </c>
      <c r="AG195" s="173">
        <f t="shared" si="96"/>
        <v>0.23574852753159789</v>
      </c>
      <c r="AH195" s="173">
        <f t="shared" si="97"/>
        <v>0.933458533677055</v>
      </c>
      <c r="AI195" s="170">
        <f t="shared" si="126"/>
        <v>137.75888675676404</v>
      </c>
      <c r="AJ195" s="170">
        <f t="shared" si="127"/>
        <v>9.1839257837842698</v>
      </c>
      <c r="AK195" s="176">
        <f t="shared" si="128"/>
        <v>0.11733642567565543</v>
      </c>
      <c r="AL195" s="176">
        <f t="shared" si="129"/>
        <v>0.8826635743243445</v>
      </c>
      <c r="AM195" s="173">
        <f t="shared" si="98"/>
        <v>0.20193995627998187</v>
      </c>
      <c r="AN195" s="173">
        <f t="shared" si="99"/>
        <v>0.96726710492867107</v>
      </c>
      <c r="AO195" s="170">
        <f t="shared" si="130"/>
        <v>153.58814925439228</v>
      </c>
      <c r="AP195" s="170">
        <f t="shared" si="131"/>
        <v>10.239209950292819</v>
      </c>
      <c r="AQ195" s="176">
        <f t="shared" si="132"/>
        <v>7.3366252071132523E-2</v>
      </c>
      <c r="AR195" s="176">
        <f t="shared" si="133"/>
        <v>0.92663374792886744</v>
      </c>
      <c r="AS195" s="173">
        <f t="shared" si="100"/>
        <v>0.157969782675459</v>
      </c>
      <c r="AT195" s="173">
        <f t="shared" si="101"/>
        <v>1.011237278533194</v>
      </c>
      <c r="AU195" s="177">
        <f t="shared" si="139"/>
        <v>3</v>
      </c>
      <c r="AV195" s="178" t="str">
        <f t="shared" si="134"/>
        <v>Mardi</v>
      </c>
      <c r="AW195" s="177" t="str">
        <f>IF($BD$9="OUI","U",IF(Paramètres!$E$10=Paramètres!$G$10,"-",IF(F195&lt;$BD$7,$BF$8,IF(AND(F195&gt;=$BD$7,F195&lt;$BD$8),$BF$7,IF(AND(F195&gt;=$BD$8,F195&lt;$BE$7),$BF$8,$BF$7)))))</f>
        <v>E</v>
      </c>
      <c r="AX195" s="179">
        <f>IF($BD$9="OUI",0,IF(AW195="H",Paramètres!$E$10,IF(AW195="E",Paramètres!$G$10,Paramètres!$E$10)))</f>
        <v>2</v>
      </c>
      <c r="AY195" s="168" t="str">
        <f t="shared" si="102"/>
        <v>-</v>
      </c>
      <c r="AZ195" s="298">
        <f t="shared" si="135"/>
        <v>7.2435273528648203E-4</v>
      </c>
      <c r="BB195" s="240" t="str">
        <f>IF($BD$9="OUI","U",IF(Paramètres!$D$10=Paramètres!$G$10,"",IF(F195&lt;$BD$7,$BF$8,IF(AND(F195&gt;=$BD$7,F195&lt;$BD$8),$BF$7,IF(AND(F195&gt;=$BD$8,F195&lt;$BE$7),$BF$8,$BF$7)))))</f>
        <v>E</v>
      </c>
    </row>
    <row r="196" spans="6:54" ht="14">
      <c r="F196" s="297">
        <f t="shared" si="136"/>
        <v>44384</v>
      </c>
      <c r="G196" s="169">
        <f t="shared" si="103"/>
        <v>188</v>
      </c>
      <c r="H196" s="170">
        <f t="shared" si="104"/>
        <v>182.29279999999994</v>
      </c>
      <c r="I196" s="170">
        <f t="shared" si="105"/>
        <v>-7.4972955653412277E-2</v>
      </c>
      <c r="J196" s="170">
        <f t="shared" si="106"/>
        <v>105.21782704434656</v>
      </c>
      <c r="K196" s="170">
        <f t="shared" si="107"/>
        <v>1.2954996014912639</v>
      </c>
      <c r="L196" s="171">
        <f t="shared" si="108"/>
        <v>4.8821065833514066</v>
      </c>
      <c r="M196" s="172" t="str">
        <f t="shared" si="109"/>
        <v>+</v>
      </c>
      <c r="N196" s="173">
        <f t="shared" si="110"/>
        <v>0.20342110763964194</v>
      </c>
      <c r="O196" s="174">
        <f t="shared" si="111"/>
        <v>22.572433110588062</v>
      </c>
      <c r="P196" s="175">
        <f t="shared" si="138"/>
        <v>0.58471751228782121</v>
      </c>
      <c r="Q196" s="174">
        <f t="shared" si="112"/>
        <v>67.390294221699179</v>
      </c>
      <c r="R196" s="170">
        <f t="shared" si="113"/>
        <v>116.14768936166575</v>
      </c>
      <c r="S196" s="170">
        <f t="shared" si="114"/>
        <v>7.743179290777717</v>
      </c>
      <c r="T196" s="291">
        <f t="shared" si="137"/>
        <v>0.64526494089814312</v>
      </c>
      <c r="U196" s="170">
        <f t="shared" si="115"/>
        <v>4.256820709222283</v>
      </c>
      <c r="V196" s="170">
        <f t="shared" si="116"/>
        <v>19.743179290777718</v>
      </c>
      <c r="W196" s="176">
        <f t="shared" si="117"/>
        <v>0.17736752955092847</v>
      </c>
      <c r="X196" s="176">
        <f t="shared" si="118"/>
        <v>0.82263247044907162</v>
      </c>
      <c r="Y196" s="173">
        <f t="shared" si="119"/>
        <v>0.26180555555555557</v>
      </c>
      <c r="Z196" s="173">
        <f t="shared" si="95"/>
        <v>0.90763888888888899</v>
      </c>
      <c r="AA196" s="174">
        <f t="shared" si="120"/>
        <v>124.00146413871677</v>
      </c>
      <c r="AB196" s="174">
        <f t="shared" si="121"/>
        <v>39.807572659063872</v>
      </c>
      <c r="AC196" s="170">
        <f t="shared" si="122"/>
        <v>125.42746458073917</v>
      </c>
      <c r="AD196" s="170">
        <f t="shared" si="123"/>
        <v>8.3618309720492778</v>
      </c>
      <c r="AE196" s="176">
        <f t="shared" si="124"/>
        <v>0.15159037616461343</v>
      </c>
      <c r="AF196" s="176">
        <f t="shared" si="125"/>
        <v>0.84840962383538654</v>
      </c>
      <c r="AG196" s="173">
        <f t="shared" si="96"/>
        <v>0.23630788845243464</v>
      </c>
      <c r="AH196" s="173">
        <f t="shared" si="97"/>
        <v>0.93312713612320775</v>
      </c>
      <c r="AI196" s="170">
        <f t="shared" si="126"/>
        <v>137.55487205914525</v>
      </c>
      <c r="AJ196" s="170">
        <f t="shared" si="127"/>
        <v>9.1703248039430161</v>
      </c>
      <c r="AK196" s="176">
        <f t="shared" si="128"/>
        <v>0.117903133169041</v>
      </c>
      <c r="AL196" s="176">
        <f t="shared" si="129"/>
        <v>0.88209686683095911</v>
      </c>
      <c r="AM196" s="173">
        <f t="shared" si="98"/>
        <v>0.2026206454568622</v>
      </c>
      <c r="AN196" s="173">
        <f t="shared" si="99"/>
        <v>0.96681437911878032</v>
      </c>
      <c r="AO196" s="170">
        <f t="shared" si="130"/>
        <v>153.26583791756002</v>
      </c>
      <c r="AP196" s="170">
        <f t="shared" si="131"/>
        <v>10.217722527837335</v>
      </c>
      <c r="AQ196" s="176">
        <f t="shared" si="132"/>
        <v>7.426156134011104E-2</v>
      </c>
      <c r="AR196" s="176">
        <f t="shared" si="133"/>
        <v>0.92573843865988892</v>
      </c>
      <c r="AS196" s="173">
        <f t="shared" si="100"/>
        <v>0.15897907362793226</v>
      </c>
      <c r="AT196" s="173">
        <f t="shared" si="101"/>
        <v>1.0104559509477102</v>
      </c>
      <c r="AU196" s="177">
        <f t="shared" si="139"/>
        <v>4</v>
      </c>
      <c r="AV196" s="178" t="str">
        <f t="shared" si="134"/>
        <v>Mercredi</v>
      </c>
      <c r="AW196" s="177" t="str">
        <f>IF($BD$9="OUI","U",IF(Paramètres!$E$10=Paramètres!$G$10,"-",IF(F196&lt;$BD$7,$BF$8,IF(AND(F196&gt;=$BD$7,F196&lt;$BD$8),$BF$7,IF(AND(F196&gt;=$BD$8,F196&lt;$BE$7),$BF$8,$BF$7)))))</f>
        <v>E</v>
      </c>
      <c r="AX196" s="179">
        <f>IF($BD$9="OUI",0,IF(AW196="H",Paramètres!$E$10,IF(AW196="E",Paramètres!$G$10,Paramètres!$E$10)))</f>
        <v>2</v>
      </c>
      <c r="AY196" s="168" t="str">
        <f t="shared" si="102"/>
        <v>-</v>
      </c>
      <c r="AZ196" s="298">
        <f t="shared" si="135"/>
        <v>7.7074410054611686E-4</v>
      </c>
      <c r="BB196" s="240" t="str">
        <f>IF($BD$9="OUI","U",IF(Paramètres!$D$10=Paramètres!$G$10,"",IF(F196&lt;$BD$7,$BF$8,IF(AND(F196&gt;=$BD$7,F196&lt;$BD$8),$BF$7,IF(AND(F196&gt;=$BD$8,F196&lt;$BE$7),$BF$8,$BF$7)))))</f>
        <v>E</v>
      </c>
    </row>
    <row r="197" spans="6:54" ht="14">
      <c r="F197" s="297">
        <f t="shared" si="136"/>
        <v>44385</v>
      </c>
      <c r="G197" s="169">
        <f t="shared" si="103"/>
        <v>189</v>
      </c>
      <c r="H197" s="170">
        <f t="shared" si="104"/>
        <v>183.27840000000003</v>
      </c>
      <c r="I197" s="170">
        <f t="shared" si="105"/>
        <v>-0.10717341261864495</v>
      </c>
      <c r="J197" s="170">
        <f t="shared" si="106"/>
        <v>106.1712265873814</v>
      </c>
      <c r="K197" s="170">
        <f t="shared" si="107"/>
        <v>1.3671673813976384</v>
      </c>
      <c r="L197" s="171">
        <f t="shared" si="108"/>
        <v>5.0399758751159736</v>
      </c>
      <c r="M197" s="172" t="str">
        <f t="shared" si="109"/>
        <v>+</v>
      </c>
      <c r="N197" s="173">
        <f t="shared" si="110"/>
        <v>0.20999899479649889</v>
      </c>
      <c r="O197" s="174">
        <f t="shared" si="111"/>
        <v>22.461374198765643</v>
      </c>
      <c r="P197" s="175">
        <f t="shared" si="138"/>
        <v>0.58482714374043554</v>
      </c>
      <c r="Q197" s="174">
        <f t="shared" si="112"/>
        <v>67.279235309876753</v>
      </c>
      <c r="R197" s="170">
        <f t="shared" si="113"/>
        <v>116.00072879835118</v>
      </c>
      <c r="S197" s="170">
        <f t="shared" si="114"/>
        <v>7.7333819198900784</v>
      </c>
      <c r="T197" s="291">
        <f t="shared" si="137"/>
        <v>0.6444484933241732</v>
      </c>
      <c r="U197" s="170">
        <f t="shared" si="115"/>
        <v>4.2666180801099216</v>
      </c>
      <c r="V197" s="170">
        <f t="shared" si="116"/>
        <v>19.733381919890078</v>
      </c>
      <c r="W197" s="176">
        <f t="shared" si="117"/>
        <v>0.1777757533379134</v>
      </c>
      <c r="X197" s="176">
        <f t="shared" si="118"/>
        <v>0.8222242466620866</v>
      </c>
      <c r="Y197" s="173">
        <f t="shared" si="119"/>
        <v>0.26250000000000001</v>
      </c>
      <c r="Z197" s="173">
        <f t="shared" si="95"/>
        <v>0.90694444444444444</v>
      </c>
      <c r="AA197" s="174">
        <f t="shared" si="120"/>
        <v>123.82607552891778</v>
      </c>
      <c r="AB197" s="174">
        <f t="shared" si="121"/>
        <v>39.862763276614309</v>
      </c>
      <c r="AC197" s="170">
        <f t="shared" si="122"/>
        <v>125.25779574266782</v>
      </c>
      <c r="AD197" s="170">
        <f t="shared" si="123"/>
        <v>8.350519716177855</v>
      </c>
      <c r="AE197" s="176">
        <f t="shared" si="124"/>
        <v>0.15206167849258936</v>
      </c>
      <c r="AF197" s="176">
        <f t="shared" si="125"/>
        <v>0.84793832150741066</v>
      </c>
      <c r="AG197" s="173">
        <f t="shared" si="96"/>
        <v>0.23688882223302485</v>
      </c>
      <c r="AH197" s="173">
        <f t="shared" si="97"/>
        <v>0.9327654652478462</v>
      </c>
      <c r="AI197" s="170">
        <f t="shared" si="126"/>
        <v>137.33945028492715</v>
      </c>
      <c r="AJ197" s="170">
        <f t="shared" si="127"/>
        <v>9.1559633523284774</v>
      </c>
      <c r="AK197" s="176">
        <f t="shared" si="128"/>
        <v>0.11850152698631344</v>
      </c>
      <c r="AL197" s="176">
        <f t="shared" si="129"/>
        <v>0.88149847301368656</v>
      </c>
      <c r="AM197" s="173">
        <f t="shared" si="98"/>
        <v>0.2033286707267489</v>
      </c>
      <c r="AN197" s="173">
        <f t="shared" si="99"/>
        <v>0.96632561675412199</v>
      </c>
      <c r="AO197" s="170">
        <f t="shared" si="130"/>
        <v>152.92808953756139</v>
      </c>
      <c r="AP197" s="170">
        <f t="shared" si="131"/>
        <v>10.195205969170759</v>
      </c>
      <c r="AQ197" s="176">
        <f t="shared" si="132"/>
        <v>7.5199751284551697E-2</v>
      </c>
      <c r="AR197" s="176">
        <f t="shared" si="133"/>
        <v>0.92480024871544819</v>
      </c>
      <c r="AS197" s="173">
        <f t="shared" si="100"/>
        <v>0.16002689502498715</v>
      </c>
      <c r="AT197" s="173">
        <f t="shared" si="101"/>
        <v>1.0096273924558836</v>
      </c>
      <c r="AU197" s="177">
        <f t="shared" si="139"/>
        <v>5</v>
      </c>
      <c r="AV197" s="178" t="str">
        <f t="shared" si="134"/>
        <v>Jeudi</v>
      </c>
      <c r="AW197" s="177" t="str">
        <f>IF($BD$9="OUI","U",IF(Paramètres!$E$10=Paramètres!$G$10,"-",IF(F197&lt;$BD$7,$BF$8,IF(AND(F197&gt;=$BD$7,F197&lt;$BD$8),$BF$7,IF(AND(F197&gt;=$BD$8,F197&lt;$BE$7),$BF$8,$BF$7)))))</f>
        <v>E</v>
      </c>
      <c r="AX197" s="179">
        <f>IF($BD$9="OUI",0,IF(AW197="H",Paramètres!$E$10,IF(AW197="E",Paramètres!$G$10,Paramètres!$E$10)))</f>
        <v>2</v>
      </c>
      <c r="AY197" s="168" t="str">
        <f t="shared" si="102"/>
        <v>-</v>
      </c>
      <c r="AZ197" s="298">
        <f t="shared" si="135"/>
        <v>8.1644757396992507E-4</v>
      </c>
      <c r="BB197" s="240" t="str">
        <f>IF($BD$9="OUI","U",IF(Paramètres!$D$10=Paramètres!$G$10,"",IF(F197&lt;$BD$7,$BF$8,IF(AND(F197&gt;=$BD$7,F197&lt;$BD$8),$BF$7,IF(AND(F197&gt;=$BD$8,F197&lt;$BE$7),$BF$8,$BF$7)))))</f>
        <v>E</v>
      </c>
    </row>
    <row r="198" spans="6:54" ht="14">
      <c r="F198" s="297">
        <f t="shared" si="136"/>
        <v>44386</v>
      </c>
      <c r="G198" s="169">
        <f t="shared" si="103"/>
        <v>190</v>
      </c>
      <c r="H198" s="170">
        <f t="shared" si="104"/>
        <v>184.26400000000001</v>
      </c>
      <c r="I198" s="170">
        <f t="shared" si="105"/>
        <v>-0.13934418403643922</v>
      </c>
      <c r="J198" s="170">
        <f t="shared" si="106"/>
        <v>107.12465581596359</v>
      </c>
      <c r="K198" s="170">
        <f t="shared" si="107"/>
        <v>1.4371641263691821</v>
      </c>
      <c r="L198" s="171">
        <f t="shared" si="108"/>
        <v>5.191279769330972</v>
      </c>
      <c r="M198" s="172" t="str">
        <f t="shared" si="109"/>
        <v>+</v>
      </c>
      <c r="N198" s="173">
        <f t="shared" si="110"/>
        <v>0.21630332372212382</v>
      </c>
      <c r="O198" s="174">
        <f t="shared" si="111"/>
        <v>22.343847217357585</v>
      </c>
      <c r="P198" s="175">
        <f t="shared" si="138"/>
        <v>0.58493221588919597</v>
      </c>
      <c r="Q198" s="174">
        <f t="shared" si="112"/>
        <v>67.161708328468706</v>
      </c>
      <c r="R198" s="170">
        <f t="shared" si="113"/>
        <v>115.84567078128592</v>
      </c>
      <c r="S198" s="170">
        <f t="shared" si="114"/>
        <v>7.7230447187523943</v>
      </c>
      <c r="T198" s="291">
        <f t="shared" si="137"/>
        <v>0.64358705989603282</v>
      </c>
      <c r="U198" s="170">
        <f t="shared" si="115"/>
        <v>4.2769552812476057</v>
      </c>
      <c r="V198" s="170">
        <f t="shared" si="116"/>
        <v>19.723044718752394</v>
      </c>
      <c r="W198" s="176">
        <f t="shared" si="117"/>
        <v>0.17820647005198356</v>
      </c>
      <c r="X198" s="176">
        <f t="shared" si="118"/>
        <v>0.82179352994801647</v>
      </c>
      <c r="Y198" s="173">
        <f t="shared" si="119"/>
        <v>0.26319444444444445</v>
      </c>
      <c r="Z198" s="173">
        <f t="shared" si="95"/>
        <v>0.90694444444444444</v>
      </c>
      <c r="AA198" s="174">
        <f t="shared" si="120"/>
        <v>123.6407105875617</v>
      </c>
      <c r="AB198" s="174">
        <f t="shared" si="121"/>
        <v>39.920722693257567</v>
      </c>
      <c r="AC198" s="170">
        <f t="shared" si="122"/>
        <v>125.0789723814344</v>
      </c>
      <c r="AD198" s="170">
        <f t="shared" si="123"/>
        <v>8.3385981587622933</v>
      </c>
      <c r="AE198" s="176">
        <f t="shared" si="124"/>
        <v>0.15255841005157111</v>
      </c>
      <c r="AF198" s="176">
        <f t="shared" si="125"/>
        <v>0.847441589948429</v>
      </c>
      <c r="AG198" s="173">
        <f t="shared" si="96"/>
        <v>0.23749062594076698</v>
      </c>
      <c r="AH198" s="173">
        <f t="shared" si="97"/>
        <v>0.93237380583762486</v>
      </c>
      <c r="AI198" s="170">
        <f t="shared" si="126"/>
        <v>137.11291859976717</v>
      </c>
      <c r="AJ198" s="170">
        <f t="shared" si="127"/>
        <v>9.1408612399844777</v>
      </c>
      <c r="AK198" s="176">
        <f t="shared" si="128"/>
        <v>0.11913078166731343</v>
      </c>
      <c r="AL198" s="176">
        <f t="shared" si="129"/>
        <v>0.88086921833268661</v>
      </c>
      <c r="AM198" s="173">
        <f t="shared" si="98"/>
        <v>0.20406299755650928</v>
      </c>
      <c r="AN198" s="173">
        <f t="shared" si="99"/>
        <v>0.96580143422188247</v>
      </c>
      <c r="AO198" s="170">
        <f t="shared" si="130"/>
        <v>152.57568183387534</v>
      </c>
      <c r="AP198" s="170">
        <f t="shared" si="131"/>
        <v>10.171712122258356</v>
      </c>
      <c r="AQ198" s="176">
        <f t="shared" si="132"/>
        <v>7.6178661572568515E-2</v>
      </c>
      <c r="AR198" s="176">
        <f t="shared" si="133"/>
        <v>0.92382133842743153</v>
      </c>
      <c r="AS198" s="173">
        <f t="shared" si="100"/>
        <v>0.16111087746176442</v>
      </c>
      <c r="AT198" s="173">
        <f t="shared" si="101"/>
        <v>1.0087535543166275</v>
      </c>
      <c r="AU198" s="177">
        <f t="shared" si="139"/>
        <v>6</v>
      </c>
      <c r="AV198" s="178" t="str">
        <f t="shared" si="134"/>
        <v>Vendredi</v>
      </c>
      <c r="AW198" s="177" t="str">
        <f>IF($BD$9="OUI","U",IF(Paramètres!$E$10=Paramètres!$G$10,"-",IF(F198&lt;$BD$7,$BF$8,IF(AND(F198&gt;=$BD$7,F198&lt;$BD$8),$BF$7,IF(AND(F198&gt;=$BD$8,F198&lt;$BE$7),$BF$8,$BF$7)))))</f>
        <v>E</v>
      </c>
      <c r="AX198" s="179">
        <f>IF($BD$9="OUI",0,IF(AW198="H",Paramètres!$E$10,IF(AW198="E",Paramètres!$G$10,Paramètres!$E$10)))</f>
        <v>2</v>
      </c>
      <c r="AY198" s="168" t="str">
        <f t="shared" si="102"/>
        <v>-</v>
      </c>
      <c r="AZ198" s="298">
        <f t="shared" si="135"/>
        <v>8.6143342814037904E-4</v>
      </c>
      <c r="BB198" s="240" t="str">
        <f>IF($BD$9="OUI","U",IF(Paramètres!$D$10=Paramètres!$G$10,"",IF(F198&lt;$BD$7,$BF$8,IF(AND(F198&gt;=$BD$7,F198&lt;$BD$8),$BF$7,IF(AND(F198&gt;=$BD$8,F198&lt;$BE$7),$BF$8,$BF$7)))))</f>
        <v>E</v>
      </c>
    </row>
    <row r="199" spans="6:54" ht="14">
      <c r="F199" s="297">
        <f t="shared" si="136"/>
        <v>44387</v>
      </c>
      <c r="G199" s="169">
        <f t="shared" si="103"/>
        <v>191</v>
      </c>
      <c r="H199" s="170">
        <f t="shared" si="104"/>
        <v>185.24959999999999</v>
      </c>
      <c r="I199" s="170">
        <f t="shared" si="105"/>
        <v>-0.17147635599937927</v>
      </c>
      <c r="J199" s="170">
        <f t="shared" si="106"/>
        <v>108.07812364400058</v>
      </c>
      <c r="K199" s="170">
        <f t="shared" si="107"/>
        <v>1.5054081290281383</v>
      </c>
      <c r="L199" s="171">
        <f t="shared" si="108"/>
        <v>5.3357270921150359</v>
      </c>
      <c r="M199" s="172" t="str">
        <f t="shared" si="109"/>
        <v>+</v>
      </c>
      <c r="N199" s="173">
        <f t="shared" si="110"/>
        <v>0.22232196217145983</v>
      </c>
      <c r="O199" s="174">
        <f t="shared" si="111"/>
        <v>22.219898758206277</v>
      </c>
      <c r="P199" s="175">
        <f t="shared" si="138"/>
        <v>0.58503252653001814</v>
      </c>
      <c r="Q199" s="174">
        <f t="shared" si="112"/>
        <v>67.037759869317398</v>
      </c>
      <c r="R199" s="170">
        <f t="shared" si="113"/>
        <v>115.68264944705825</v>
      </c>
      <c r="S199" s="170">
        <f t="shared" si="114"/>
        <v>7.7121766298038832</v>
      </c>
      <c r="T199" s="291">
        <f t="shared" si="137"/>
        <v>0.6426813858169903</v>
      </c>
      <c r="U199" s="170">
        <f t="shared" si="115"/>
        <v>4.2878233701961168</v>
      </c>
      <c r="V199" s="170">
        <f t="shared" si="116"/>
        <v>19.712176629803885</v>
      </c>
      <c r="W199" s="176">
        <f t="shared" si="117"/>
        <v>0.17865930709150488</v>
      </c>
      <c r="X199" s="176">
        <f t="shared" si="118"/>
        <v>0.82134069290849521</v>
      </c>
      <c r="Y199" s="173">
        <f t="shared" si="119"/>
        <v>0.2638888888888889</v>
      </c>
      <c r="Z199" s="173">
        <f t="shared" si="95"/>
        <v>0.90625</v>
      </c>
      <c r="AA199" s="174">
        <f t="shared" si="120"/>
        <v>123.44548013926901</v>
      </c>
      <c r="AB199" s="174">
        <f t="shared" si="121"/>
        <v>39.981356027659317</v>
      </c>
      <c r="AC199" s="170">
        <f t="shared" si="122"/>
        <v>124.89117856717122</v>
      </c>
      <c r="AD199" s="170">
        <f t="shared" si="123"/>
        <v>8.3260785711447483</v>
      </c>
      <c r="AE199" s="176">
        <f t="shared" si="124"/>
        <v>0.1530800595356355</v>
      </c>
      <c r="AF199" s="176">
        <f t="shared" si="125"/>
        <v>0.84691994046436447</v>
      </c>
      <c r="AG199" s="173">
        <f t="shared" si="96"/>
        <v>0.23811258606565366</v>
      </c>
      <c r="AH199" s="173">
        <f t="shared" si="97"/>
        <v>0.93195246699438272</v>
      </c>
      <c r="AI199" s="170">
        <f t="shared" si="126"/>
        <v>136.875582151722</v>
      </c>
      <c r="AJ199" s="170">
        <f t="shared" si="127"/>
        <v>9.1250388101148001</v>
      </c>
      <c r="AK199" s="176">
        <f t="shared" si="128"/>
        <v>0.11979004957855</v>
      </c>
      <c r="AL199" s="176">
        <f t="shared" si="129"/>
        <v>0.88020995042145012</v>
      </c>
      <c r="AM199" s="173">
        <f t="shared" si="98"/>
        <v>0.20482257610856816</v>
      </c>
      <c r="AN199" s="173">
        <f t="shared" si="99"/>
        <v>0.96524247695146836</v>
      </c>
      <c r="AO199" s="170">
        <f t="shared" si="130"/>
        <v>152.20938618921448</v>
      </c>
      <c r="AP199" s="170">
        <f t="shared" si="131"/>
        <v>10.147292412614298</v>
      </c>
      <c r="AQ199" s="176">
        <f t="shared" si="132"/>
        <v>7.719614947440423E-2</v>
      </c>
      <c r="AR199" s="176">
        <f t="shared" si="133"/>
        <v>0.92280385052559577</v>
      </c>
      <c r="AS199" s="173">
        <f t="shared" si="100"/>
        <v>0.1622286760044224</v>
      </c>
      <c r="AT199" s="173">
        <f t="shared" si="101"/>
        <v>1.007836377055614</v>
      </c>
      <c r="AU199" s="177">
        <f t="shared" si="139"/>
        <v>7</v>
      </c>
      <c r="AV199" s="178" t="str">
        <f t="shared" si="134"/>
        <v>Samedi</v>
      </c>
      <c r="AW199" s="177" t="str">
        <f>IF($BD$9="OUI","U",IF(Paramètres!$E$10=Paramètres!$G$10,"-",IF(F199&lt;$BD$7,$BF$8,IF(AND(F199&gt;=$BD$7,F199&lt;$BD$8),$BF$7,IF(AND(F199&gt;=$BD$8,F199&lt;$BE$7),$BF$8,$BF$7)))))</f>
        <v>E</v>
      </c>
      <c r="AX199" s="179">
        <f>IF($BD$9="OUI",0,IF(AW199="H",Paramètres!$E$10,IF(AW199="E",Paramètres!$G$10,Paramètres!$E$10)))</f>
        <v>2</v>
      </c>
      <c r="AY199" s="168" t="str">
        <f t="shared" si="102"/>
        <v>-</v>
      </c>
      <c r="AZ199" s="298">
        <f t="shared" si="135"/>
        <v>9.0567407904251773E-4</v>
      </c>
      <c r="BB199" s="240" t="str">
        <f>IF($BD$9="OUI","U",IF(Paramètres!$D$10=Paramètres!$G$10,"",IF(F199&lt;$BD$7,$BF$8,IF(AND(F199&gt;=$BD$7,F199&lt;$BD$8),$BF$7,IF(AND(F199&gt;=$BD$8,F199&lt;$BE$7),$BF$8,$BF$7)))))</f>
        <v>E</v>
      </c>
    </row>
    <row r="200" spans="6:54" ht="14">
      <c r="F200" s="297">
        <f t="shared" si="136"/>
        <v>44388</v>
      </c>
      <c r="G200" s="169">
        <f t="shared" si="103"/>
        <v>192</v>
      </c>
      <c r="H200" s="170">
        <f t="shared" si="104"/>
        <v>186.23520000000008</v>
      </c>
      <c r="I200" s="170">
        <f t="shared" si="105"/>
        <v>-0.20356102290599895</v>
      </c>
      <c r="J200" s="170">
        <f t="shared" si="106"/>
        <v>109.03163897709402</v>
      </c>
      <c r="K200" s="170">
        <f t="shared" si="107"/>
        <v>1.5718202659831426</v>
      </c>
      <c r="L200" s="171">
        <f t="shared" si="108"/>
        <v>5.4730369723085746</v>
      </c>
      <c r="M200" s="172" t="str">
        <f t="shared" si="109"/>
        <v>+</v>
      </c>
      <c r="N200" s="173">
        <f t="shared" si="110"/>
        <v>0.22804320717952395</v>
      </c>
      <c r="O200" s="174">
        <f t="shared" si="111"/>
        <v>22.089577534872877</v>
      </c>
      <c r="P200" s="175">
        <f t="shared" si="138"/>
        <v>0.58512788061348597</v>
      </c>
      <c r="Q200" s="174">
        <f t="shared" si="112"/>
        <v>66.907438645983987</v>
      </c>
      <c r="R200" s="170">
        <f t="shared" si="113"/>
        <v>115.51180350583417</v>
      </c>
      <c r="S200" s="170">
        <f t="shared" si="114"/>
        <v>7.7007869003889446</v>
      </c>
      <c r="T200" s="291">
        <f t="shared" si="137"/>
        <v>0.64173224169907872</v>
      </c>
      <c r="U200" s="170">
        <f t="shared" si="115"/>
        <v>4.2992130996110554</v>
      </c>
      <c r="V200" s="170">
        <f t="shared" si="116"/>
        <v>19.700786900388945</v>
      </c>
      <c r="W200" s="176">
        <f t="shared" si="117"/>
        <v>0.17913387915046064</v>
      </c>
      <c r="X200" s="176">
        <f t="shared" si="118"/>
        <v>0.82086612084953936</v>
      </c>
      <c r="Y200" s="173">
        <f t="shared" si="119"/>
        <v>0.26458333333333334</v>
      </c>
      <c r="Z200" s="173">
        <f t="shared" ref="Z200:Z263" si="140">(TRUNC($V200+$L200/60+$O$3*4/60+$AX200)+ROUND((($V200+$L200/60+$O$3*4/60+$AX200)-TRUNC($V200+$L200/60+$O$3*4/60+$AX200))*60,0)/60)/24</f>
        <v>0.90625</v>
      </c>
      <c r="AA200" s="174">
        <f t="shared" si="120"/>
        <v>123.24049921926623</v>
      </c>
      <c r="AB200" s="174">
        <f t="shared" si="121"/>
        <v>40.044565085962063</v>
      </c>
      <c r="AC200" s="170">
        <f t="shared" si="122"/>
        <v>124.69460404501173</v>
      </c>
      <c r="AD200" s="170">
        <f t="shared" si="123"/>
        <v>8.3129736030007813</v>
      </c>
      <c r="AE200" s="176">
        <f t="shared" si="124"/>
        <v>0.15362609987496745</v>
      </c>
      <c r="AF200" s="176">
        <f t="shared" si="125"/>
        <v>0.84637390012503255</v>
      </c>
      <c r="AG200" s="173">
        <f t="shared" ref="AG200:AG263" si="141">IFERROR((12-$AD200+$L200/60+$O$3*4/60+$AX200)/24,"Jour")</f>
        <v>0.23875398048845331</v>
      </c>
      <c r="AH200" s="173">
        <f t="shared" ref="AH200:AH263" si="142">IFERROR((12+$AD200+$L200/60+$O$3*4/60+$AX200)/24,"polaire")</f>
        <v>0.93150178073851853</v>
      </c>
      <c r="AI200" s="170">
        <f t="shared" si="126"/>
        <v>136.62775281967006</v>
      </c>
      <c r="AJ200" s="170">
        <f t="shared" si="127"/>
        <v>9.1085168546446713</v>
      </c>
      <c r="AK200" s="176">
        <f t="shared" si="128"/>
        <v>0.12047846438980536</v>
      </c>
      <c r="AL200" s="176">
        <f t="shared" si="129"/>
        <v>0.87952153561019453</v>
      </c>
      <c r="AM200" s="173">
        <f t="shared" ref="AM200:AM263" si="143">IFERROR((12-$AJ200+$L200/60+$O$3*4/60+$AX200)/24,"Jour")</f>
        <v>0.20560634500329122</v>
      </c>
      <c r="AN200" s="173">
        <f t="shared" ref="AN200:AN263" si="144">IFERROR((12+$AJ200+$L200/60+$O$3*4/60+$AX200)/24,"polaire")</f>
        <v>0.9646494162236805</v>
      </c>
      <c r="AO200" s="170">
        <f t="shared" si="130"/>
        <v>151.82996369694538</v>
      </c>
      <c r="AP200" s="170">
        <f t="shared" si="131"/>
        <v>10.121997579796359</v>
      </c>
      <c r="AQ200" s="176">
        <f t="shared" si="132"/>
        <v>7.8250100841818382E-2</v>
      </c>
      <c r="AR200" s="176">
        <f t="shared" si="133"/>
        <v>0.92174989915818151</v>
      </c>
      <c r="AS200" s="173">
        <f t="shared" ref="AS200:AS263" si="145">IFERROR((12-$AP200+$L200/60+$O$3*4/60+$AX200)/24,"Jour")</f>
        <v>0.16337798145530427</v>
      </c>
      <c r="AT200" s="173">
        <f t="shared" ref="AT200:AT263" si="146">IFERROR((12+$AP200+$L200/60+$O$3*4/60+$AX200)/24,"polaire")</f>
        <v>1.0068777797716675</v>
      </c>
      <c r="AU200" s="177">
        <f t="shared" si="139"/>
        <v>1</v>
      </c>
      <c r="AV200" s="178" t="str">
        <f t="shared" si="134"/>
        <v>Dimanche</v>
      </c>
      <c r="AW200" s="177" t="str">
        <f>IF($BD$9="OUI","U",IF(Paramètres!$E$10=Paramètres!$G$10,"-",IF(F200&lt;$BD$7,$BF$8,IF(AND(F200&gt;=$BD$7,F200&lt;$BD$8),$BF$7,IF(AND(F200&gt;=$BD$8,F200&lt;$BE$7),$BF$8,$BF$7)))))</f>
        <v>E</v>
      </c>
      <c r="AX200" s="179">
        <f>IF($BD$9="OUI",0,IF(AW200="H",Paramètres!$E$10,IF(AW200="E",Paramètres!$G$10,Paramètres!$E$10)))</f>
        <v>2</v>
      </c>
      <c r="AY200" s="168" t="str">
        <f t="shared" ref="AY200:AY263" si="147">IF(T200-T199&lt;=0,"-","+")</f>
        <v>-</v>
      </c>
      <c r="AZ200" s="298">
        <f t="shared" si="135"/>
        <v>9.4914411791158226E-4</v>
      </c>
      <c r="BB200" s="240" t="str">
        <f>IF($BD$9="OUI","U",IF(Paramètres!$D$10=Paramètres!$G$10,"",IF(F200&lt;$BD$7,$BF$8,IF(AND(F200&gt;=$BD$7,F200&lt;$BD$8),$BF$7,IF(AND(F200&gt;=$BD$8,F200&lt;$BE$7),$BF$8,$BF$7)))))</f>
        <v>E</v>
      </c>
    </row>
    <row r="201" spans="6:54" ht="14">
      <c r="F201" s="297">
        <f t="shared" si="136"/>
        <v>44389</v>
      </c>
      <c r="G201" s="169">
        <f t="shared" si="103"/>
        <v>193</v>
      </c>
      <c r="H201" s="170">
        <f t="shared" si="104"/>
        <v>187.22080000000005</v>
      </c>
      <c r="I201" s="170">
        <f t="shared" si="105"/>
        <v>-0.23558928938309703</v>
      </c>
      <c r="J201" s="170">
        <f t="shared" si="106"/>
        <v>109.98521071061691</v>
      </c>
      <c r="K201" s="170">
        <f t="shared" si="107"/>
        <v>1.6363240970535766</v>
      </c>
      <c r="L201" s="171">
        <f t="shared" si="108"/>
        <v>5.6029392306819181</v>
      </c>
      <c r="M201" s="172" t="str">
        <f t="shared" si="109"/>
        <v>+</v>
      </c>
      <c r="N201" s="173">
        <f t="shared" si="110"/>
        <v>0.23345580127841326</v>
      </c>
      <c r="O201" s="174">
        <f t="shared" si="111"/>
        <v>21.952934324995784</v>
      </c>
      <c r="P201" s="175">
        <f t="shared" si="138"/>
        <v>0.58521809051513407</v>
      </c>
      <c r="Q201" s="174">
        <f t="shared" si="112"/>
        <v>66.770795436106894</v>
      </c>
      <c r="R201" s="170">
        <f t="shared" si="113"/>
        <v>115.33327584621971</v>
      </c>
      <c r="S201" s="170">
        <f t="shared" si="114"/>
        <v>7.6888850564146471</v>
      </c>
      <c r="T201" s="291">
        <f t="shared" si="137"/>
        <v>0.64074042136788723</v>
      </c>
      <c r="U201" s="170">
        <f t="shared" si="115"/>
        <v>4.3111149435853529</v>
      </c>
      <c r="V201" s="170">
        <f t="shared" si="116"/>
        <v>19.688885056414648</v>
      </c>
      <c r="W201" s="176">
        <f t="shared" si="117"/>
        <v>0.17962978931605636</v>
      </c>
      <c r="X201" s="176">
        <f t="shared" si="118"/>
        <v>0.82037021068394367</v>
      </c>
      <c r="Y201" s="173">
        <f t="shared" si="119"/>
        <v>0.26458333333333334</v>
      </c>
      <c r="Z201" s="173">
        <f t="shared" si="140"/>
        <v>0.90555555555555556</v>
      </c>
      <c r="AA201" s="174">
        <f t="shared" si="120"/>
        <v>123.02588681413759</v>
      </c>
      <c r="AB201" s="174">
        <f t="shared" si="121"/>
        <v>40.110248640724116</v>
      </c>
      <c r="AC201" s="170">
        <f t="shared" si="122"/>
        <v>124.48944362929198</v>
      </c>
      <c r="AD201" s="170">
        <f t="shared" si="123"/>
        <v>8.2992962419527991</v>
      </c>
      <c r="AE201" s="176">
        <f t="shared" si="124"/>
        <v>0.15419598991863337</v>
      </c>
      <c r="AF201" s="176">
        <f t="shared" si="125"/>
        <v>0.84580401008136663</v>
      </c>
      <c r="AG201" s="173">
        <f t="shared" si="141"/>
        <v>0.23941408043376741</v>
      </c>
      <c r="AH201" s="173">
        <f t="shared" si="142"/>
        <v>0.93102210059650081</v>
      </c>
      <c r="AI201" s="170">
        <f t="shared" si="126"/>
        <v>136.36974799213837</v>
      </c>
      <c r="AJ201" s="170">
        <f t="shared" si="127"/>
        <v>9.0913165328092251</v>
      </c>
      <c r="AK201" s="176">
        <f t="shared" si="128"/>
        <v>0.12119514446628228</v>
      </c>
      <c r="AL201" s="176">
        <f t="shared" si="129"/>
        <v>0.87880485553371768</v>
      </c>
      <c r="AM201" s="173">
        <f t="shared" si="143"/>
        <v>0.20641323498141631</v>
      </c>
      <c r="AN201" s="173">
        <f t="shared" si="144"/>
        <v>0.96402294604885175</v>
      </c>
      <c r="AO201" s="170">
        <f t="shared" si="130"/>
        <v>151.43816177661637</v>
      </c>
      <c r="AP201" s="170">
        <f t="shared" si="131"/>
        <v>10.095877451774424</v>
      </c>
      <c r="AQ201" s="176">
        <f t="shared" si="132"/>
        <v>7.9338439509399006E-2</v>
      </c>
      <c r="AR201" s="176">
        <f t="shared" si="133"/>
        <v>0.92066156049060099</v>
      </c>
      <c r="AS201" s="173">
        <f t="shared" si="145"/>
        <v>0.16455653002453305</v>
      </c>
      <c r="AT201" s="173">
        <f t="shared" si="146"/>
        <v>1.0058796510057351</v>
      </c>
      <c r="AU201" s="177">
        <f t="shared" si="139"/>
        <v>2</v>
      </c>
      <c r="AV201" s="178" t="str">
        <f t="shared" si="134"/>
        <v>Lundi</v>
      </c>
      <c r="AW201" s="177" t="str">
        <f>IF($BD$9="OUI","U",IF(Paramètres!$E$10=Paramètres!$G$10,"-",IF(F201&lt;$BD$7,$BF$8,IF(AND(F201&gt;=$BD$7,F201&lt;$BD$8),$BF$7,IF(AND(F201&gt;=$BD$8,F201&lt;$BE$7),$BF$8,$BF$7)))))</f>
        <v>E</v>
      </c>
      <c r="AX201" s="179">
        <f>IF($BD$9="OUI",0,IF(AW201="H",Paramètres!$E$10,IF(AW201="E",Paramètres!$G$10,Paramètres!$E$10)))</f>
        <v>2</v>
      </c>
      <c r="AY201" s="168" t="str">
        <f t="shared" si="147"/>
        <v>-</v>
      </c>
      <c r="AZ201" s="298">
        <f t="shared" si="135"/>
        <v>9.9182033119149526E-4</v>
      </c>
      <c r="BB201" s="240" t="str">
        <f>IF($BD$9="OUI","U",IF(Paramètres!$D$10=Paramètres!$G$10,"",IF(F201&lt;$BD$7,$BF$8,IF(AND(F201&gt;=$BD$7,F201&lt;$BD$8),$BF$7,IF(AND(F201&gt;=$BD$8,F201&lt;$BE$7),$BF$8,$BF$7)))))</f>
        <v>E</v>
      </c>
    </row>
    <row r="202" spans="6:54" ht="14">
      <c r="F202" s="297">
        <f t="shared" si="136"/>
        <v>44390</v>
      </c>
      <c r="G202" s="169">
        <f t="shared" ref="G202:G265" si="148">TRUNC(MONTH($F202)*275/9)-TRUNC((MONTH($F202)+9)/12)*(1+TRUNC((YEAR($F202)-4*TRUNC(YEAR($F202)/4)+2)/3))+DAY($F202)-30</f>
        <v>194</v>
      </c>
      <c r="H202" s="170">
        <f t="shared" ref="H202:H265" si="149">MOD(357+0.9856*$G202,360)</f>
        <v>188.20640000000003</v>
      </c>
      <c r="I202" s="170">
        <f t="shared" ref="I202:I265" si="150">1.914*SIN(PI()/180*$H202)+0.02*SIN(PI()/180*2*$H202)</f>
        <v>-0.26755227220957339</v>
      </c>
      <c r="J202" s="170">
        <f t="shared" ref="J202:J265" si="151">MOD(280+$I202+0.9856*$G202,360)</f>
        <v>110.9388477277904</v>
      </c>
      <c r="K202" s="170">
        <f t="shared" ref="K202:K265" si="152">-2.466*SIN(PI()/180*2*$J202)+0.053*SIN(PI()/180*4*$J202)</f>
        <v>1.6988459587537703</v>
      </c>
      <c r="L202" s="171">
        <f t="shared" ref="L202:L265" si="153">($I202+$K202)*4</f>
        <v>5.7251747461767879</v>
      </c>
      <c r="M202" s="172" t="str">
        <f t="shared" ref="M202:M265" si="154">IF($L202&lt;0,"-","+")</f>
        <v>+</v>
      </c>
      <c r="N202" s="173">
        <f t="shared" ref="N202:N265" si="155">ABS($L202)/24</f>
        <v>0.23854894775736615</v>
      </c>
      <c r="O202" s="174">
        <f t="shared" ref="O202:O265" si="156">ASIN(0.3978*SIN(PI()/180*$J202))*180/PI()</f>
        <v>21.810021911284988</v>
      </c>
      <c r="P202" s="175">
        <f t="shared" si="138"/>
        <v>0.58530297628978334</v>
      </c>
      <c r="Q202" s="174">
        <f t="shared" ref="Q202:Q265" si="157">90-$O$2+$O202</f>
        <v>66.627883022396105</v>
      </c>
      <c r="R202" s="170">
        <f t="shared" ref="R202:R265" si="158">ACOS((-0.01454-SIN(PI()/180*$O202)*SIN(PI()/180*$O$2))/(COS(PI()/180*$O202)*COS(PI()/180*$O$2)))*180/PI()</f>
        <v>115.14721313860626</v>
      </c>
      <c r="S202" s="170">
        <f t="shared" ref="S202:S265" si="159">$R202/15</f>
        <v>7.6764808759070844</v>
      </c>
      <c r="T202" s="291">
        <f t="shared" si="137"/>
        <v>0.63970673965892366</v>
      </c>
      <c r="U202" s="170">
        <f t="shared" ref="U202:U265" si="160">12-$S202</f>
        <v>4.3235191240929156</v>
      </c>
      <c r="V202" s="170">
        <f t="shared" ref="V202:V265" si="161">12+$S202</f>
        <v>19.676480875907085</v>
      </c>
      <c r="W202" s="176">
        <f t="shared" ref="W202:W265" si="162">(12-$S202)/24</f>
        <v>0.18014663017053814</v>
      </c>
      <c r="X202" s="176">
        <f t="shared" ref="X202:X265" si="163">(12+$S202)/24</f>
        <v>0.81985336982946189</v>
      </c>
      <c r="Y202" s="173">
        <f t="shared" ref="Y202:Y265" si="164">(TRUNC($U202+$L202/60+$O$3*4/60+$AX202)+ROUND((($U202+$L202/60+$O$3*4/60+$AX202)-TRUNC($U202+$L202/60+$O$3*4/60+$AX202))*60,0)/60)/24</f>
        <v>0.26527777777777778</v>
      </c>
      <c r="Z202" s="173">
        <f t="shared" si="140"/>
        <v>0.90486111111111101</v>
      </c>
      <c r="AA202" s="174">
        <f t="shared" ref="AA202:AA265" si="165">ACOS((-0.01454*SIN(PI()/180*$O$2)-SIN(PI()/180*$O202))/COS(PI()/180*$O$2))*180/PI()</f>
        <v>122.80176560107655</v>
      </c>
      <c r="AB202" s="174">
        <f t="shared" ref="AB202:AB265" si="166">ACOS(SIN(PI()/180*$O$2)/COS(PI()/180*$O202))*180/PI()</f>
        <v>40.178302711189502</v>
      </c>
      <c r="AC202" s="170">
        <f t="shared" ref="AC202:AC265" si="167">ACOS((-0.105-SIN(PI()/180*$O202)*SIN(PI()/180*$O$2))/(COS(PI()/180*$O202)*COS(PI()/180*$O$2)))*180/PI()</f>
        <v>124.27589660111506</v>
      </c>
      <c r="AD202" s="170">
        <f t="shared" ref="AD202:AD265" si="168">$AC202/15</f>
        <v>8.2850597734076707</v>
      </c>
      <c r="AE202" s="176">
        <f t="shared" ref="AE202:AE265" si="169">(12-$AD202)/24</f>
        <v>0.15478917610801371</v>
      </c>
      <c r="AF202" s="176">
        <f t="shared" ref="AF202:AF265" si="170">(12+$AD202)/24</f>
        <v>0.84521082389198632</v>
      </c>
      <c r="AG202" s="173">
        <f t="shared" si="141"/>
        <v>0.24009215239779699</v>
      </c>
      <c r="AH202" s="173">
        <f t="shared" si="142"/>
        <v>0.93051380018176955</v>
      </c>
      <c r="AI202" s="170">
        <f t="shared" ref="AI202:AI265" si="171">ACOS((-0.208-SIN(PI()/180*$O202)*SIN(PI()/180*$O$2))/(COS(PI()/180*$O202)*COS(PI()/180*$O$2)))*180/PI()</f>
        <v>136.1018893842309</v>
      </c>
      <c r="AJ202" s="170">
        <f t="shared" ref="AJ202:AJ265" si="172">$AI202/15</f>
        <v>9.0734592922820596</v>
      </c>
      <c r="AK202" s="176">
        <f t="shared" ref="AK202:AK265" si="173">(12-$AJ202)/24</f>
        <v>0.12193919615491418</v>
      </c>
      <c r="AL202" s="176">
        <f t="shared" ref="AL202:AL265" si="174">(12+$AJ202)/24</f>
        <v>0.87806080384508578</v>
      </c>
      <c r="AM202" s="173">
        <f t="shared" si="143"/>
        <v>0.20724217244469745</v>
      </c>
      <c r="AN202" s="173">
        <f t="shared" si="144"/>
        <v>0.96336378013486901</v>
      </c>
      <c r="AO202" s="170">
        <f t="shared" ref="AO202:AO265" si="175">ACOS((-0.309-SIN(PI()/180*$O202)*SIN(PI()/180*$O$2))/(COS(PI()/180*$O202)*COS(PI()/180*$O$2)))*180/PI()</f>
        <v>151.03471133142742</v>
      </c>
      <c r="AP202" s="170">
        <f t="shared" ref="AP202:AP265" si="176">$AO202/15</f>
        <v>10.068980755428495</v>
      </c>
      <c r="AQ202" s="176">
        <f t="shared" ref="AQ202:AQ265" si="177">(12-$AP202)/24</f>
        <v>8.0459135190479383E-2</v>
      </c>
      <c r="AR202" s="176">
        <f t="shared" ref="AR202:AR265" si="178">(12+$AP202)/24</f>
        <v>0.91954086480952058</v>
      </c>
      <c r="AS202" s="173">
        <f t="shared" si="145"/>
        <v>0.16576211148026265</v>
      </c>
      <c r="AT202" s="173">
        <f t="shared" si="146"/>
        <v>1.0048438410993039</v>
      </c>
      <c r="AU202" s="177">
        <f t="shared" si="139"/>
        <v>3</v>
      </c>
      <c r="AV202" s="178" t="str">
        <f t="shared" ref="AV202:AV265" si="179">IF($AU202=1,"Dimanche",IF($AU202=2,"Lundi",IF($AU202=3,"Mardi",IF($AU202=4,"Mercredi",IF($AU202=5,"Jeudi",IF($AU202=6,"Vendredi","Samedi"))))))</f>
        <v>Mardi</v>
      </c>
      <c r="AW202" s="177" t="str">
        <f>IF($BD$9="OUI","U",IF(Paramètres!$E$10=Paramètres!$G$10,"-",IF(F202&lt;$BD$7,$BF$8,IF(AND(F202&gt;=$BD$7,F202&lt;$BD$8),$BF$7,IF(AND(F202&gt;=$BD$8,F202&lt;$BE$7),$BF$8,$BF$7)))))</f>
        <v>E</v>
      </c>
      <c r="AX202" s="179">
        <f>IF($BD$9="OUI",0,IF(AW202="H",Paramètres!$E$10,IF(AW202="E",Paramètres!$G$10,Paramètres!$E$10)))</f>
        <v>2</v>
      </c>
      <c r="AY202" s="168" t="str">
        <f t="shared" si="147"/>
        <v>-</v>
      </c>
      <c r="AZ202" s="298">
        <f t="shared" ref="AZ202:AZ265" si="180">ABS(T202-T201)</f>
        <v>1.033681708963563E-3</v>
      </c>
      <c r="BB202" s="240" t="str">
        <f>IF($BD$9="OUI","U",IF(Paramètres!$D$10=Paramètres!$G$10,"",IF(F202&lt;$BD$7,$BF$8,IF(AND(F202&gt;=$BD$7,F202&lt;$BD$8),$BF$7,IF(AND(F202&gt;=$BD$8,F202&lt;$BE$7),$BF$8,$BF$7)))))</f>
        <v>E</v>
      </c>
    </row>
    <row r="203" spans="6:54" ht="14">
      <c r="F203" s="297">
        <f t="shared" ref="F203:F266" si="181">F202+1</f>
        <v>44391</v>
      </c>
      <c r="G203" s="169">
        <f t="shared" si="148"/>
        <v>195</v>
      </c>
      <c r="H203" s="170">
        <f t="shared" si="149"/>
        <v>189.19200000000001</v>
      </c>
      <c r="I203" s="170">
        <f t="shared" si="150"/>
        <v>-0.29944110224201836</v>
      </c>
      <c r="J203" s="170">
        <f t="shared" si="151"/>
        <v>111.89255889775797</v>
      </c>
      <c r="K203" s="170">
        <f t="shared" si="152"/>
        <v>1.7593150518915237</v>
      </c>
      <c r="L203" s="171">
        <f t="shared" si="153"/>
        <v>5.8394957985980209</v>
      </c>
      <c r="M203" s="172" t="str">
        <f t="shared" si="154"/>
        <v>+</v>
      </c>
      <c r="N203" s="173">
        <f t="shared" si="155"/>
        <v>0.2433123249415842</v>
      </c>
      <c r="O203" s="174">
        <f t="shared" si="156"/>
        <v>21.660895021341105</v>
      </c>
      <c r="P203" s="175">
        <f t="shared" si="138"/>
        <v>0.5853823659095202</v>
      </c>
      <c r="Q203" s="174">
        <f t="shared" si="157"/>
        <v>66.478756132452219</v>
      </c>
      <c r="R203" s="170">
        <f t="shared" si="158"/>
        <v>114.95376543899464</v>
      </c>
      <c r="S203" s="170">
        <f t="shared" si="159"/>
        <v>7.663584362599642</v>
      </c>
      <c r="T203" s="291">
        <f t="shared" si="137"/>
        <v>0.63863203021663684</v>
      </c>
      <c r="U203" s="170">
        <f t="shared" si="160"/>
        <v>4.336415637400358</v>
      </c>
      <c r="V203" s="170">
        <f t="shared" si="161"/>
        <v>19.663584362599643</v>
      </c>
      <c r="W203" s="176">
        <f t="shared" si="162"/>
        <v>0.18068398489168158</v>
      </c>
      <c r="X203" s="176">
        <f t="shared" si="163"/>
        <v>0.81931601510831842</v>
      </c>
      <c r="Y203" s="173">
        <f t="shared" si="164"/>
        <v>0.26597222222222222</v>
      </c>
      <c r="Z203" s="173">
        <f t="shared" si="140"/>
        <v>0.90486111111111101</v>
      </c>
      <c r="AA203" s="174">
        <f t="shared" si="165"/>
        <v>122.56826168688436</v>
      </c>
      <c r="AB203" s="174">
        <f t="shared" si="166"/>
        <v>40.248620843491153</v>
      </c>
      <c r="AC203" s="170">
        <f t="shared" si="167"/>
        <v>124.05416611255943</v>
      </c>
      <c r="AD203" s="170">
        <f t="shared" si="168"/>
        <v>8.2702777408372956</v>
      </c>
      <c r="AE203" s="176">
        <f t="shared" si="169"/>
        <v>0.15540509413177936</v>
      </c>
      <c r="AF203" s="176">
        <f t="shared" si="170"/>
        <v>0.84459490586822061</v>
      </c>
      <c r="AG203" s="173">
        <f t="shared" si="141"/>
        <v>0.24078746004129958</v>
      </c>
      <c r="AH203" s="173">
        <f t="shared" si="142"/>
        <v>0.92997727177774081</v>
      </c>
      <c r="AI203" s="170">
        <f t="shared" si="171"/>
        <v>135.82450189930387</v>
      </c>
      <c r="AJ203" s="170">
        <f t="shared" si="172"/>
        <v>9.0549667932869244</v>
      </c>
      <c r="AK203" s="176">
        <f t="shared" si="173"/>
        <v>0.12270971694637815</v>
      </c>
      <c r="AL203" s="176">
        <f t="shared" si="174"/>
        <v>0.87729028305362178</v>
      </c>
      <c r="AM203" s="173">
        <f t="shared" si="143"/>
        <v>0.20809208285589839</v>
      </c>
      <c r="AN203" s="173">
        <f t="shared" si="144"/>
        <v>0.96267264896314197</v>
      </c>
      <c r="AO203" s="170">
        <f t="shared" si="175"/>
        <v>150.62032441307056</v>
      </c>
      <c r="AP203" s="170">
        <f t="shared" si="176"/>
        <v>10.04135496087137</v>
      </c>
      <c r="AQ203" s="176">
        <f t="shared" si="177"/>
        <v>8.1610209963692906E-2</v>
      </c>
      <c r="AR203" s="176">
        <f t="shared" si="178"/>
        <v>0.91838979003630705</v>
      </c>
      <c r="AS203" s="173">
        <f t="shared" si="145"/>
        <v>0.16699257587321314</v>
      </c>
      <c r="AT203" s="173">
        <f t="shared" si="146"/>
        <v>1.0037721559458272</v>
      </c>
      <c r="AU203" s="177">
        <f t="shared" si="139"/>
        <v>4</v>
      </c>
      <c r="AV203" s="178" t="str">
        <f t="shared" si="179"/>
        <v>Mercredi</v>
      </c>
      <c r="AW203" s="177" t="str">
        <f>IF($BD$9="OUI","U",IF(Paramètres!$E$10=Paramètres!$G$10,"-",IF(F203&lt;$BD$7,$BF$8,IF(AND(F203&gt;=$BD$7,F203&lt;$BD$8),$BF$7,IF(AND(F203&gt;=$BD$8,F203&lt;$BE$7),$BF$8,$BF$7)))))</f>
        <v>E</v>
      </c>
      <c r="AX203" s="179">
        <f>IF($BD$9="OUI",0,IF(AW203="H",Paramètres!$E$10,IF(AW203="E",Paramètres!$G$10,Paramètres!$E$10)))</f>
        <v>2</v>
      </c>
      <c r="AY203" s="168" t="str">
        <f t="shared" si="147"/>
        <v>-</v>
      </c>
      <c r="AZ203" s="298">
        <f t="shared" si="180"/>
        <v>1.0747094422868253E-3</v>
      </c>
      <c r="BB203" s="240" t="str">
        <f>IF($BD$9="OUI","U",IF(Paramètres!$D$10=Paramètres!$G$10,"",IF(F203&lt;$BD$7,$BF$8,IF(AND(F203&gt;=$BD$7,F203&lt;$BD$8),$BF$7,IF(AND(F203&gt;=$BD$8,F203&lt;$BE$7),$BF$8,$BF$7)))))</f>
        <v>E</v>
      </c>
    </row>
    <row r="204" spans="6:54" ht="14">
      <c r="F204" s="297">
        <f t="shared" si="181"/>
        <v>44392</v>
      </c>
      <c r="G204" s="169">
        <f t="shared" si="148"/>
        <v>196</v>
      </c>
      <c r="H204" s="170">
        <f t="shared" si="149"/>
        <v>190.17759999999998</v>
      </c>
      <c r="I204" s="170">
        <f t="shared" si="150"/>
        <v>-0.33124692634234482</v>
      </c>
      <c r="J204" s="170">
        <f t="shared" si="151"/>
        <v>112.84635307365772</v>
      </c>
      <c r="K204" s="170">
        <f t="shared" si="152"/>
        <v>1.8176635231537259</v>
      </c>
      <c r="L204" s="171">
        <f t="shared" si="153"/>
        <v>5.9456663872455247</v>
      </c>
      <c r="M204" s="172" t="str">
        <f t="shared" si="154"/>
        <v>+</v>
      </c>
      <c r="N204" s="173">
        <f t="shared" si="155"/>
        <v>0.24773609946856354</v>
      </c>
      <c r="O204" s="174">
        <f t="shared" si="156"/>
        <v>21.505610266487221</v>
      </c>
      <c r="P204" s="175">
        <f t="shared" si="138"/>
        <v>0.58545609548496991</v>
      </c>
      <c r="Q204" s="174">
        <f t="shared" si="157"/>
        <v>66.323471377598338</v>
      </c>
      <c r="R204" s="170">
        <f t="shared" si="158"/>
        <v>114.75308579520055</v>
      </c>
      <c r="S204" s="170">
        <f t="shared" si="159"/>
        <v>7.6502057196800362</v>
      </c>
      <c r="T204" s="291">
        <f t="shared" si="137"/>
        <v>0.63751714330666964</v>
      </c>
      <c r="U204" s="170">
        <f t="shared" si="160"/>
        <v>4.3497942803199638</v>
      </c>
      <c r="V204" s="170">
        <f t="shared" si="161"/>
        <v>19.650205719680038</v>
      </c>
      <c r="W204" s="176">
        <f t="shared" si="162"/>
        <v>0.18124142834666515</v>
      </c>
      <c r="X204" s="176">
        <f t="shared" si="163"/>
        <v>0.81875857165333488</v>
      </c>
      <c r="Y204" s="173">
        <f t="shared" si="164"/>
        <v>0.26666666666666666</v>
      </c>
      <c r="Z204" s="173">
        <f t="shared" si="140"/>
        <v>0.90416666666666667</v>
      </c>
      <c r="AA204" s="174">
        <f t="shared" si="165"/>
        <v>122.32550434790531</v>
      </c>
      <c r="AB204" s="174">
        <f t="shared" si="166"/>
        <v>40.321094389453179</v>
      </c>
      <c r="AC204" s="170">
        <f t="shared" si="167"/>
        <v>123.8244586005755</v>
      </c>
      <c r="AD204" s="170">
        <f t="shared" si="168"/>
        <v>8.2549639067050329</v>
      </c>
      <c r="AE204" s="176">
        <f t="shared" si="169"/>
        <v>0.15604317055395697</v>
      </c>
      <c r="AF204" s="176">
        <f t="shared" si="170"/>
        <v>0.843956829446043</v>
      </c>
      <c r="AG204" s="173">
        <f t="shared" si="141"/>
        <v>0.24149926603892688</v>
      </c>
      <c r="AH204" s="173">
        <f t="shared" si="142"/>
        <v>0.92941292493101291</v>
      </c>
      <c r="AI204" s="170">
        <f t="shared" si="171"/>
        <v>135.53791254098121</v>
      </c>
      <c r="AJ204" s="170">
        <f t="shared" si="172"/>
        <v>9.0358608360654138</v>
      </c>
      <c r="AK204" s="176">
        <f t="shared" si="173"/>
        <v>0.12350579849727443</v>
      </c>
      <c r="AL204" s="176">
        <f t="shared" si="174"/>
        <v>0.87649420150272561</v>
      </c>
      <c r="AM204" s="173">
        <f t="shared" si="143"/>
        <v>0.20896189398224432</v>
      </c>
      <c r="AN204" s="173">
        <f t="shared" si="144"/>
        <v>0.96195029698769552</v>
      </c>
      <c r="AO204" s="170">
        <f t="shared" si="175"/>
        <v>150.19569235372626</v>
      </c>
      <c r="AP204" s="170">
        <f t="shared" si="176"/>
        <v>10.013046156915085</v>
      </c>
      <c r="AQ204" s="176">
        <f t="shared" si="177"/>
        <v>8.2789743461871471E-2</v>
      </c>
      <c r="AR204" s="176">
        <f t="shared" si="178"/>
        <v>0.91721025653812849</v>
      </c>
      <c r="AS204" s="173">
        <f t="shared" si="145"/>
        <v>0.16824583894684139</v>
      </c>
      <c r="AT204" s="173">
        <f t="shared" si="146"/>
        <v>1.0026663520230985</v>
      </c>
      <c r="AU204" s="177">
        <f t="shared" si="139"/>
        <v>5</v>
      </c>
      <c r="AV204" s="178" t="str">
        <f t="shared" si="179"/>
        <v>Jeudi</v>
      </c>
      <c r="AW204" s="177" t="str">
        <f>IF($BD$9="OUI","U",IF(Paramètres!$E$10=Paramètres!$G$10,"-",IF(F204&lt;$BD$7,$BF$8,IF(AND(F204&gt;=$BD$7,F204&lt;$BD$8),$BF$7,IF(AND(F204&gt;=$BD$8,F204&lt;$BE$7),$BF$8,$BF$7)))))</f>
        <v>E</v>
      </c>
      <c r="AX204" s="179">
        <f>IF($BD$9="OUI",0,IF(AW204="H",Paramètres!$E$10,IF(AW204="E",Paramètres!$G$10,Paramètres!$E$10)))</f>
        <v>2</v>
      </c>
      <c r="AY204" s="168" t="str">
        <f t="shared" si="147"/>
        <v>-</v>
      </c>
      <c r="AZ204" s="298">
        <f t="shared" si="180"/>
        <v>1.1148869099671943E-3</v>
      </c>
      <c r="BB204" s="240" t="str">
        <f>IF($BD$9="OUI","U",IF(Paramètres!$D$10=Paramètres!$G$10,"",IF(F204&lt;$BD$7,$BF$8,IF(AND(F204&gt;=$BD$7,F204&lt;$BD$8),$BF$7,IF(AND(F204&gt;=$BD$8,F204&lt;$BE$7),$BF$8,$BF$7)))))</f>
        <v>E</v>
      </c>
    </row>
    <row r="205" spans="6:54" ht="14">
      <c r="F205" s="297">
        <f t="shared" si="181"/>
        <v>44393</v>
      </c>
      <c r="G205" s="169">
        <f t="shared" si="148"/>
        <v>197</v>
      </c>
      <c r="H205" s="170">
        <f t="shared" si="149"/>
        <v>191.16319999999996</v>
      </c>
      <c r="I205" s="170">
        <f t="shared" si="150"/>
        <v>-0.36296090930771246</v>
      </c>
      <c r="J205" s="170">
        <f t="shared" si="151"/>
        <v>113.80023909069229</v>
      </c>
      <c r="K205" s="170">
        <f t="shared" si="152"/>
        <v>1.8738265405702028</v>
      </c>
      <c r="L205" s="171">
        <f t="shared" si="153"/>
        <v>6.0434625250499616</v>
      </c>
      <c r="M205" s="172" t="str">
        <f t="shared" si="154"/>
        <v>+</v>
      </c>
      <c r="N205" s="173">
        <f t="shared" si="155"/>
        <v>0.25181093854374842</v>
      </c>
      <c r="O205" s="174">
        <f t="shared" si="156"/>
        <v>21.34422607980105</v>
      </c>
      <c r="P205" s="175">
        <f t="shared" si="138"/>
        <v>0.58552400946955629</v>
      </c>
      <c r="Q205" s="174">
        <f t="shared" si="157"/>
        <v>66.16208719091216</v>
      </c>
      <c r="R205" s="170">
        <f t="shared" si="158"/>
        <v>114.54532985723905</v>
      </c>
      <c r="S205" s="170">
        <f t="shared" si="159"/>
        <v>7.6363553238159367</v>
      </c>
      <c r="T205" s="291">
        <f t="shared" ref="T205:T268" si="182">IF(ISERROR(2*$S205),"-",(2*$S205)/24)</f>
        <v>0.63636294365132806</v>
      </c>
      <c r="U205" s="170">
        <f t="shared" si="160"/>
        <v>4.3636446761840633</v>
      </c>
      <c r="V205" s="170">
        <f t="shared" si="161"/>
        <v>19.636355323815938</v>
      </c>
      <c r="W205" s="176">
        <f t="shared" si="162"/>
        <v>0.18181852817433597</v>
      </c>
      <c r="X205" s="176">
        <f t="shared" si="163"/>
        <v>0.81818147182566403</v>
      </c>
      <c r="Y205" s="173">
        <f t="shared" si="164"/>
        <v>0.2673611111111111</v>
      </c>
      <c r="Z205" s="173">
        <f t="shared" si="140"/>
        <v>0.90347222222222223</v>
      </c>
      <c r="AA205" s="174">
        <f t="shared" si="165"/>
        <v>122.07362577202548</v>
      </c>
      <c r="AB205" s="174">
        <f t="shared" si="166"/>
        <v>40.39561278272803</v>
      </c>
      <c r="AC205" s="170">
        <f t="shared" si="167"/>
        <v>123.58698321336138</v>
      </c>
      <c r="AD205" s="170">
        <f t="shared" si="168"/>
        <v>8.2391322142240924</v>
      </c>
      <c r="AE205" s="176">
        <f t="shared" si="169"/>
        <v>0.15670282440732949</v>
      </c>
      <c r="AF205" s="176">
        <f t="shared" si="170"/>
        <v>0.84329717559267048</v>
      </c>
      <c r="AG205" s="173">
        <f t="shared" si="141"/>
        <v>0.24222683387688579</v>
      </c>
      <c r="AH205" s="173">
        <f t="shared" si="142"/>
        <v>0.92882118506222688</v>
      </c>
      <c r="AI205" s="170">
        <f t="shared" si="171"/>
        <v>135.24244938007126</v>
      </c>
      <c r="AJ205" s="170">
        <f t="shared" si="172"/>
        <v>9.0161632920047516</v>
      </c>
      <c r="AK205" s="176">
        <f t="shared" si="173"/>
        <v>0.12432652949980201</v>
      </c>
      <c r="AL205" s="176">
        <f t="shared" si="174"/>
        <v>0.87567347050019795</v>
      </c>
      <c r="AM205" s="173">
        <f t="shared" si="143"/>
        <v>0.20985053896935832</v>
      </c>
      <c r="AN205" s="173">
        <f t="shared" si="144"/>
        <v>0.96119747996975435</v>
      </c>
      <c r="AO205" s="170">
        <f t="shared" si="175"/>
        <v>149.76148432173457</v>
      </c>
      <c r="AP205" s="170">
        <f t="shared" si="176"/>
        <v>9.9840989547823042</v>
      </c>
      <c r="AQ205" s="176">
        <f t="shared" si="177"/>
        <v>8.3995876884070661E-2</v>
      </c>
      <c r="AR205" s="176">
        <f t="shared" si="178"/>
        <v>0.91600412311592938</v>
      </c>
      <c r="AS205" s="173">
        <f t="shared" si="145"/>
        <v>0.16951988635362694</v>
      </c>
      <c r="AT205" s="173">
        <f t="shared" si="146"/>
        <v>1.0015281325854857</v>
      </c>
      <c r="AU205" s="177">
        <f t="shared" si="139"/>
        <v>6</v>
      </c>
      <c r="AV205" s="178" t="str">
        <f t="shared" si="179"/>
        <v>Vendredi</v>
      </c>
      <c r="AW205" s="177" t="str">
        <f>IF($BD$9="OUI","U",IF(Paramètres!$E$10=Paramètres!$G$10,"-",IF(F205&lt;$BD$7,$BF$8,IF(AND(F205&gt;=$BD$7,F205&lt;$BD$8),$BF$7,IF(AND(F205&gt;=$BD$8,F205&lt;$BE$7),$BF$8,$BF$7)))))</f>
        <v>E</v>
      </c>
      <c r="AX205" s="179">
        <f>IF($BD$9="OUI",0,IF(AW205="H",Paramètres!$E$10,IF(AW205="E",Paramètres!$G$10,Paramètres!$E$10)))</f>
        <v>2</v>
      </c>
      <c r="AY205" s="168" t="str">
        <f t="shared" si="147"/>
        <v>-</v>
      </c>
      <c r="AZ205" s="298">
        <f t="shared" si="180"/>
        <v>1.1541996553415812E-3</v>
      </c>
      <c r="BB205" s="240" t="str">
        <f>IF($BD$9="OUI","U",IF(Paramètres!$D$10=Paramètres!$G$10,"",IF(F205&lt;$BD$7,$BF$8,IF(AND(F205&gt;=$BD$7,F205&lt;$BD$8),$BF$7,IF(AND(F205&gt;=$BD$8,F205&lt;$BE$7),$BF$8,$BF$7)))))</f>
        <v>E</v>
      </c>
    </row>
    <row r="206" spans="6:54" ht="14">
      <c r="F206" s="297">
        <f t="shared" si="181"/>
        <v>44394</v>
      </c>
      <c r="G206" s="169">
        <f t="shared" si="148"/>
        <v>198</v>
      </c>
      <c r="H206" s="170">
        <f t="shared" si="149"/>
        <v>192.14879999999994</v>
      </c>
      <c r="I206" s="170">
        <f t="shared" si="150"/>
        <v>-0.39457423580298168</v>
      </c>
      <c r="J206" s="170">
        <f t="shared" si="151"/>
        <v>114.75422576419703</v>
      </c>
      <c r="K206" s="170">
        <f t="shared" si="152"/>
        <v>1.92774236276566</v>
      </c>
      <c r="L206" s="171">
        <f t="shared" si="153"/>
        <v>6.1326725078507138</v>
      </c>
      <c r="M206" s="172" t="str">
        <f t="shared" si="154"/>
        <v>+</v>
      </c>
      <c r="N206" s="173">
        <f t="shared" si="155"/>
        <v>0.25552802116044643</v>
      </c>
      <c r="O206" s="174">
        <f t="shared" si="156"/>
        <v>21.176802653532199</v>
      </c>
      <c r="P206" s="175">
        <f t="shared" si="138"/>
        <v>0.58558596084650127</v>
      </c>
      <c r="Q206" s="174">
        <f t="shared" si="157"/>
        <v>65.99466376464332</v>
      </c>
      <c r="R206" s="170">
        <f t="shared" si="158"/>
        <v>114.33065549357015</v>
      </c>
      <c r="S206" s="170">
        <f t="shared" si="159"/>
        <v>7.6220436995713436</v>
      </c>
      <c r="T206" s="291">
        <f t="shared" si="182"/>
        <v>0.63517030829761201</v>
      </c>
      <c r="U206" s="170">
        <f t="shared" si="160"/>
        <v>4.3779563004286564</v>
      </c>
      <c r="V206" s="170">
        <f t="shared" si="161"/>
        <v>19.622043699571343</v>
      </c>
      <c r="W206" s="176">
        <f t="shared" si="162"/>
        <v>0.18241484585119402</v>
      </c>
      <c r="X206" s="176">
        <f t="shared" si="163"/>
        <v>0.81758515414880595</v>
      </c>
      <c r="Y206" s="173">
        <f t="shared" si="164"/>
        <v>0.26805555555555555</v>
      </c>
      <c r="Z206" s="173">
        <f t="shared" si="140"/>
        <v>0.90347222222222223</v>
      </c>
      <c r="AA206" s="174">
        <f t="shared" si="165"/>
        <v>121.81276080379008</v>
      </c>
      <c r="AB206" s="174">
        <f t="shared" si="166"/>
        <v>40.472063811083686</v>
      </c>
      <c r="AC206" s="170">
        <f t="shared" si="167"/>
        <v>123.34195125174554</v>
      </c>
      <c r="AD206" s="170">
        <f t="shared" si="168"/>
        <v>8.2227967501163697</v>
      </c>
      <c r="AE206" s="176">
        <f t="shared" si="169"/>
        <v>0.15738346874515127</v>
      </c>
      <c r="AF206" s="176">
        <f t="shared" si="170"/>
        <v>0.8426165312548487</v>
      </c>
      <c r="AG206" s="173">
        <f t="shared" si="141"/>
        <v>0.24296942959165255</v>
      </c>
      <c r="AH206" s="173">
        <f t="shared" si="142"/>
        <v>0.92820249210135009</v>
      </c>
      <c r="AI206" s="170">
        <f t="shared" si="171"/>
        <v>134.93844057995079</v>
      </c>
      <c r="AJ206" s="170">
        <f t="shared" si="172"/>
        <v>8.9958960386633855</v>
      </c>
      <c r="AK206" s="176">
        <f t="shared" si="173"/>
        <v>0.1251709983890256</v>
      </c>
      <c r="AL206" s="176">
        <f t="shared" si="174"/>
        <v>0.87482900161097443</v>
      </c>
      <c r="AM206" s="173">
        <f t="shared" si="143"/>
        <v>0.21075695923552687</v>
      </c>
      <c r="AN206" s="173">
        <f t="shared" si="144"/>
        <v>0.96041496245747571</v>
      </c>
      <c r="AO206" s="170">
        <f t="shared" si="175"/>
        <v>149.31834625616708</v>
      </c>
      <c r="AP206" s="170">
        <f t="shared" si="176"/>
        <v>9.9545564170778054</v>
      </c>
      <c r="AQ206" s="176">
        <f t="shared" si="177"/>
        <v>8.5226815955091448E-2</v>
      </c>
      <c r="AR206" s="176">
        <f t="shared" si="178"/>
        <v>0.91477318404490848</v>
      </c>
      <c r="AS206" s="173">
        <f t="shared" si="145"/>
        <v>0.17081277680159271</v>
      </c>
      <c r="AT206" s="173">
        <f t="shared" si="146"/>
        <v>1.0003591448914098</v>
      </c>
      <c r="AU206" s="177">
        <f t="shared" si="139"/>
        <v>7</v>
      </c>
      <c r="AV206" s="178" t="str">
        <f t="shared" si="179"/>
        <v>Samedi</v>
      </c>
      <c r="AW206" s="177" t="str">
        <f>IF($BD$9="OUI","U",IF(Paramètres!$E$10=Paramètres!$G$10,"-",IF(F206&lt;$BD$7,$BF$8,IF(AND(F206&gt;=$BD$7,F206&lt;$BD$8),$BF$7,IF(AND(F206&gt;=$BD$8,F206&lt;$BE$7),$BF$8,$BF$7)))))</f>
        <v>E</v>
      </c>
      <c r="AX206" s="179">
        <f>IF($BD$9="OUI",0,IF(AW206="H",Paramètres!$E$10,IF(AW206="E",Paramètres!$G$10,Paramètres!$E$10)))</f>
        <v>2</v>
      </c>
      <c r="AY206" s="168" t="str">
        <f t="shared" si="147"/>
        <v>-</v>
      </c>
      <c r="AZ206" s="298">
        <f t="shared" si="180"/>
        <v>1.1926353537160539E-3</v>
      </c>
      <c r="BB206" s="240" t="str">
        <f>IF($BD$9="OUI","U",IF(Paramètres!$D$10=Paramètres!$G$10,"",IF(F206&lt;$BD$7,$BF$8,IF(AND(F206&gt;=$BD$7,F206&lt;$BD$8),$BF$7,IF(AND(F206&gt;=$BD$8,F206&lt;$BE$7),$BF$8,$BF$7)))))</f>
        <v>E</v>
      </c>
    </row>
    <row r="207" spans="6:54" ht="14">
      <c r="F207" s="297">
        <f t="shared" si="181"/>
        <v>44395</v>
      </c>
      <c r="G207" s="169">
        <f t="shared" si="148"/>
        <v>199</v>
      </c>
      <c r="H207" s="170">
        <f t="shared" si="149"/>
        <v>193.13440000000003</v>
      </c>
      <c r="I207" s="170">
        <f t="shared" si="150"/>
        <v>-0.42607811229595099</v>
      </c>
      <c r="J207" s="170">
        <f t="shared" si="151"/>
        <v>115.70832188770407</v>
      </c>
      <c r="K207" s="170">
        <f t="shared" si="152"/>
        <v>1.9793524019282374</v>
      </c>
      <c r="L207" s="171">
        <f t="shared" si="153"/>
        <v>6.2130971585291457</v>
      </c>
      <c r="M207" s="172" t="str">
        <f t="shared" si="154"/>
        <v>+</v>
      </c>
      <c r="N207" s="173">
        <f t="shared" si="155"/>
        <v>0.25887904827204772</v>
      </c>
      <c r="O207" s="174">
        <f t="shared" si="156"/>
        <v>21.003401876087306</v>
      </c>
      <c r="P207" s="175">
        <f t="shared" si="138"/>
        <v>0.58564181129836135</v>
      </c>
      <c r="Q207" s="174">
        <f t="shared" si="157"/>
        <v>65.821262987198423</v>
      </c>
      <c r="R207" s="170">
        <f t="shared" si="158"/>
        <v>114.1092224147656</v>
      </c>
      <c r="S207" s="170">
        <f t="shared" si="159"/>
        <v>7.6072814943177063</v>
      </c>
      <c r="T207" s="291">
        <f t="shared" si="182"/>
        <v>0.63394012452647552</v>
      </c>
      <c r="U207" s="170">
        <f t="shared" si="160"/>
        <v>4.3927185056822937</v>
      </c>
      <c r="V207" s="170">
        <f t="shared" si="161"/>
        <v>19.607281494317707</v>
      </c>
      <c r="W207" s="176">
        <f t="shared" si="162"/>
        <v>0.18302993773676224</v>
      </c>
      <c r="X207" s="176">
        <f t="shared" si="163"/>
        <v>0.81697006226323776</v>
      </c>
      <c r="Y207" s="173">
        <f t="shared" si="164"/>
        <v>0.26874999999999999</v>
      </c>
      <c r="Z207" s="173">
        <f t="shared" si="140"/>
        <v>0.90277777777777779</v>
      </c>
      <c r="AA207" s="174">
        <f t="shared" si="165"/>
        <v>121.54304669362232</v>
      </c>
      <c r="AB207" s="174">
        <f t="shared" si="166"/>
        <v>40.550333883739341</v>
      </c>
      <c r="AC207" s="170">
        <f t="shared" si="167"/>
        <v>123.08957562783118</v>
      </c>
      <c r="AD207" s="170">
        <f t="shared" si="168"/>
        <v>8.2059717085220782</v>
      </c>
      <c r="AE207" s="176">
        <f t="shared" si="169"/>
        <v>0.1580845121449134</v>
      </c>
      <c r="AF207" s="176">
        <f t="shared" si="170"/>
        <v>0.84191548785508663</v>
      </c>
      <c r="AG207" s="173">
        <f t="shared" si="141"/>
        <v>0.24372632344327472</v>
      </c>
      <c r="AH207" s="173">
        <f t="shared" si="142"/>
        <v>0.92755729915344798</v>
      </c>
      <c r="AI207" s="170">
        <f t="shared" si="171"/>
        <v>134.62621348304182</v>
      </c>
      <c r="AJ207" s="170">
        <f t="shared" si="172"/>
        <v>8.9750808988694555</v>
      </c>
      <c r="AK207" s="176">
        <f t="shared" si="173"/>
        <v>0.12603829588043935</v>
      </c>
      <c r="AL207" s="176">
        <f t="shared" si="174"/>
        <v>0.87396170411956076</v>
      </c>
      <c r="AM207" s="173">
        <f t="shared" si="143"/>
        <v>0.21168010717880067</v>
      </c>
      <c r="AN207" s="173">
        <f t="shared" si="144"/>
        <v>0.9596035154179221</v>
      </c>
      <c r="AO207" s="170">
        <f t="shared" si="175"/>
        <v>148.86690013580014</v>
      </c>
      <c r="AP207" s="170">
        <f t="shared" si="176"/>
        <v>9.9244600090533428</v>
      </c>
      <c r="AQ207" s="176">
        <f t="shared" si="177"/>
        <v>8.6480832956110712E-2</v>
      </c>
      <c r="AR207" s="176">
        <f t="shared" si="178"/>
        <v>0.91351916704388925</v>
      </c>
      <c r="AS207" s="173">
        <f t="shared" si="145"/>
        <v>0.17212264425447202</v>
      </c>
      <c r="AT207" s="173">
        <f t="shared" si="146"/>
        <v>0.99916097834225059</v>
      </c>
      <c r="AU207" s="177">
        <f t="shared" si="139"/>
        <v>1</v>
      </c>
      <c r="AV207" s="178" t="str">
        <f t="shared" si="179"/>
        <v>Dimanche</v>
      </c>
      <c r="AW207" s="177" t="str">
        <f>IF($BD$9="OUI","U",IF(Paramètres!$E$10=Paramètres!$G$10,"-",IF(F207&lt;$BD$7,$BF$8,IF(AND(F207&gt;=$BD$7,F207&lt;$BD$8),$BF$7,IF(AND(F207&gt;=$BD$8,F207&lt;$BE$7),$BF$8,$BF$7)))))</f>
        <v>E</v>
      </c>
      <c r="AX207" s="179">
        <f>IF($BD$9="OUI",0,IF(AW207="H",Paramètres!$E$10,IF(AW207="E",Paramètres!$G$10,Paramètres!$E$10)))</f>
        <v>2</v>
      </c>
      <c r="AY207" s="168" t="str">
        <f t="shared" si="147"/>
        <v>-</v>
      </c>
      <c r="AZ207" s="298">
        <f t="shared" si="180"/>
        <v>1.2301837711364838E-3</v>
      </c>
      <c r="BB207" s="240" t="str">
        <f>IF($BD$9="OUI","U",IF(Paramètres!$D$10=Paramètres!$G$10,"",IF(F207&lt;$BD$7,$BF$8,IF(AND(F207&gt;=$BD$7,F207&lt;$BD$8),$BF$7,IF(AND(F207&gt;=$BD$8,F207&lt;$BE$7),$BF$8,$BF$7)))))</f>
        <v>E</v>
      </c>
    </row>
    <row r="208" spans="6:54" ht="14">
      <c r="F208" s="297">
        <f t="shared" si="181"/>
        <v>44396</v>
      </c>
      <c r="G208" s="169">
        <f t="shared" si="148"/>
        <v>200</v>
      </c>
      <c r="H208" s="170">
        <f t="shared" si="149"/>
        <v>194.12</v>
      </c>
      <c r="I208" s="170">
        <f t="shared" si="150"/>
        <v>-0.45746376899555907</v>
      </c>
      <c r="J208" s="170">
        <f t="shared" si="151"/>
        <v>116.66253623100442</v>
      </c>
      <c r="K208" s="170">
        <f t="shared" si="152"/>
        <v>2.0286012804424307</v>
      </c>
      <c r="L208" s="171">
        <f t="shared" si="153"/>
        <v>6.284550045787487</v>
      </c>
      <c r="M208" s="172" t="str">
        <f t="shared" si="154"/>
        <v>+</v>
      </c>
      <c r="N208" s="173">
        <f t="shared" si="155"/>
        <v>0.26185625190781198</v>
      </c>
      <c r="O208" s="174">
        <f t="shared" si="156"/>
        <v>20.824087268761357</v>
      </c>
      <c r="P208" s="175">
        <f t="shared" si="138"/>
        <v>0.5856914313589574</v>
      </c>
      <c r="Q208" s="174">
        <f t="shared" si="157"/>
        <v>65.641948379872474</v>
      </c>
      <c r="R208" s="170">
        <f t="shared" si="158"/>
        <v>113.88119180602781</v>
      </c>
      <c r="S208" s="170">
        <f t="shared" si="159"/>
        <v>7.5920794537351872</v>
      </c>
      <c r="T208" s="291">
        <f t="shared" si="182"/>
        <v>0.63267328781126564</v>
      </c>
      <c r="U208" s="170">
        <f t="shared" si="160"/>
        <v>4.4079205462648128</v>
      </c>
      <c r="V208" s="170">
        <f t="shared" si="161"/>
        <v>19.592079453735188</v>
      </c>
      <c r="W208" s="176">
        <f t="shared" si="162"/>
        <v>0.18366335609436721</v>
      </c>
      <c r="X208" s="176">
        <f t="shared" si="163"/>
        <v>0.81633664390563287</v>
      </c>
      <c r="Y208" s="173">
        <f t="shared" si="164"/>
        <v>0.26944444444444443</v>
      </c>
      <c r="Z208" s="173">
        <f t="shared" si="140"/>
        <v>0.90208333333333324</v>
      </c>
      <c r="AA208" s="174">
        <f t="shared" si="165"/>
        <v>121.26462285204607</v>
      </c>
      <c r="AB208" s="174">
        <f t="shared" si="166"/>
        <v>40.630308292736807</v>
      </c>
      <c r="AC208" s="170">
        <f t="shared" si="167"/>
        <v>122.83007034288369</v>
      </c>
      <c r="AD208" s="170">
        <f t="shared" si="168"/>
        <v>8.1886713561922466</v>
      </c>
      <c r="AE208" s="176">
        <f t="shared" si="169"/>
        <v>0.1588053601586564</v>
      </c>
      <c r="AF208" s="176">
        <f t="shared" si="170"/>
        <v>0.84119463984134357</v>
      </c>
      <c r="AG208" s="173">
        <f t="shared" si="141"/>
        <v>0.24449679151761372</v>
      </c>
      <c r="AH208" s="173">
        <f t="shared" si="142"/>
        <v>0.92688607120030087</v>
      </c>
      <c r="AI208" s="170">
        <f t="shared" si="171"/>
        <v>134.30609376012745</v>
      </c>
      <c r="AJ208" s="170">
        <f t="shared" si="172"/>
        <v>8.9537395840084972</v>
      </c>
      <c r="AK208" s="176">
        <f t="shared" si="173"/>
        <v>0.12692751733297927</v>
      </c>
      <c r="AL208" s="176">
        <f t="shared" si="174"/>
        <v>0.87307248266702064</v>
      </c>
      <c r="AM208" s="173">
        <f t="shared" si="143"/>
        <v>0.21261894869193662</v>
      </c>
      <c r="AN208" s="173">
        <f t="shared" si="144"/>
        <v>0.95876391402597794</v>
      </c>
      <c r="AO208" s="170">
        <f t="shared" si="175"/>
        <v>148.40774353945861</v>
      </c>
      <c r="AP208" s="170">
        <f t="shared" si="176"/>
        <v>9.8938495692972399</v>
      </c>
      <c r="AQ208" s="176">
        <f t="shared" si="177"/>
        <v>8.7756267945948332E-2</v>
      </c>
      <c r="AR208" s="176">
        <f t="shared" si="178"/>
        <v>0.91224373205405163</v>
      </c>
      <c r="AS208" s="173">
        <f t="shared" si="145"/>
        <v>0.17344769930490567</v>
      </c>
      <c r="AT208" s="173">
        <f t="shared" si="146"/>
        <v>0.99793516341300892</v>
      </c>
      <c r="AU208" s="177">
        <f t="shared" si="139"/>
        <v>2</v>
      </c>
      <c r="AV208" s="178" t="str">
        <f t="shared" si="179"/>
        <v>Lundi</v>
      </c>
      <c r="AW208" s="177" t="str">
        <f>IF($BD$9="OUI","U",IF(Paramètres!$E$10=Paramètres!$G$10,"-",IF(F208&lt;$BD$7,$BF$8,IF(AND(F208&gt;=$BD$7,F208&lt;$BD$8),$BF$7,IF(AND(F208&gt;=$BD$8,F208&lt;$BE$7),$BF$8,$BF$7)))))</f>
        <v>E</v>
      </c>
      <c r="AX208" s="179">
        <f>IF($BD$9="OUI",0,IF(AW208="H",Paramètres!$E$10,IF(AW208="E",Paramètres!$G$10,Paramètres!$E$10)))</f>
        <v>2</v>
      </c>
      <c r="AY208" s="168" t="str">
        <f t="shared" si="147"/>
        <v>-</v>
      </c>
      <c r="AZ208" s="298">
        <f t="shared" si="180"/>
        <v>1.2668367152098847E-3</v>
      </c>
      <c r="BB208" s="240" t="str">
        <f>IF($BD$9="OUI","U",IF(Paramètres!$D$10=Paramètres!$G$10,"",IF(F208&lt;$BD$7,$BF$8,IF(AND(F208&gt;=$BD$7,F208&lt;$BD$8),$BF$7,IF(AND(F208&gt;=$BD$8,F208&lt;$BE$7),$BF$8,$BF$7)))))</f>
        <v>E</v>
      </c>
    </row>
    <row r="209" spans="6:54" ht="14">
      <c r="F209" s="297">
        <f t="shared" si="181"/>
        <v>44397</v>
      </c>
      <c r="G209" s="169">
        <f t="shared" si="148"/>
        <v>201</v>
      </c>
      <c r="H209" s="170">
        <f t="shared" si="149"/>
        <v>195.10559999999998</v>
      </c>
      <c r="I209" s="170">
        <f t="shared" si="150"/>
        <v>-0.48872246179334017</v>
      </c>
      <c r="J209" s="170">
        <f t="shared" si="151"/>
        <v>117.61687753820672</v>
      </c>
      <c r="K209" s="170">
        <f t="shared" si="152"/>
        <v>2.0754368811528634</v>
      </c>
      <c r="L209" s="171">
        <f t="shared" si="153"/>
        <v>6.3468576774380931</v>
      </c>
      <c r="M209" s="172" t="str">
        <f t="shared" si="154"/>
        <v>+</v>
      </c>
      <c r="N209" s="173">
        <f t="shared" si="155"/>
        <v>0.2644524032265872</v>
      </c>
      <c r="O209" s="174">
        <f t="shared" si="156"/>
        <v>20.638923922389726</v>
      </c>
      <c r="P209" s="175">
        <f t="shared" si="138"/>
        <v>0.58573470054760368</v>
      </c>
      <c r="Q209" s="174">
        <f t="shared" si="157"/>
        <v>65.456785033500836</v>
      </c>
      <c r="R209" s="170">
        <f t="shared" si="158"/>
        <v>113.64672596985851</v>
      </c>
      <c r="S209" s="170">
        <f t="shared" si="159"/>
        <v>7.5764483979905668</v>
      </c>
      <c r="T209" s="291">
        <f t="shared" si="182"/>
        <v>0.63137069983254723</v>
      </c>
      <c r="U209" s="170">
        <f t="shared" si="160"/>
        <v>4.4235516020094332</v>
      </c>
      <c r="V209" s="170">
        <f t="shared" si="161"/>
        <v>19.576448397990568</v>
      </c>
      <c r="W209" s="176">
        <f t="shared" si="162"/>
        <v>0.18431465008372638</v>
      </c>
      <c r="X209" s="176">
        <f t="shared" si="163"/>
        <v>0.81568534991627362</v>
      </c>
      <c r="Y209" s="173">
        <f t="shared" si="164"/>
        <v>0.27013888888888887</v>
      </c>
      <c r="Z209" s="173">
        <f t="shared" si="140"/>
        <v>0.90138888888888891</v>
      </c>
      <c r="AA209" s="174">
        <f t="shared" si="165"/>
        <v>120.97763060973543</v>
      </c>
      <c r="AB209" s="174">
        <f t="shared" si="166"/>
        <v>40.711871467427017</v>
      </c>
      <c r="AC209" s="170">
        <f t="shared" si="167"/>
        <v>122.56364998616844</v>
      </c>
      <c r="AD209" s="170">
        <f t="shared" si="168"/>
        <v>8.1709099990778959</v>
      </c>
      <c r="AE209" s="176">
        <f t="shared" si="169"/>
        <v>0.15954541670508768</v>
      </c>
      <c r="AF209" s="176">
        <f t="shared" si="170"/>
        <v>0.84045458329491229</v>
      </c>
      <c r="AG209" s="173">
        <f t="shared" si="141"/>
        <v>0.24528011725269128</v>
      </c>
      <c r="AH209" s="173">
        <f t="shared" si="142"/>
        <v>0.92618928384251598</v>
      </c>
      <c r="AI209" s="170">
        <f t="shared" si="171"/>
        <v>133.97840462344908</v>
      </c>
      <c r="AJ209" s="170">
        <f t="shared" si="172"/>
        <v>8.9318936415632724</v>
      </c>
      <c r="AK209" s="176">
        <f t="shared" si="173"/>
        <v>0.12783776493486365</v>
      </c>
      <c r="AL209" s="176">
        <f t="shared" si="174"/>
        <v>0.87216223506513624</v>
      </c>
      <c r="AM209" s="173">
        <f t="shared" si="143"/>
        <v>0.21357246548246725</v>
      </c>
      <c r="AN209" s="173">
        <f t="shared" si="144"/>
        <v>0.95789693561273992</v>
      </c>
      <c r="AO209" s="170">
        <f t="shared" si="175"/>
        <v>147.94144945703343</v>
      </c>
      <c r="AP209" s="170">
        <f t="shared" si="176"/>
        <v>9.8627632971355617</v>
      </c>
      <c r="AQ209" s="176">
        <f t="shared" si="177"/>
        <v>8.9051529286018269E-2</v>
      </c>
      <c r="AR209" s="176">
        <f t="shared" si="178"/>
        <v>0.91094847071398177</v>
      </c>
      <c r="AS209" s="173">
        <f t="shared" si="145"/>
        <v>0.17478622983362188</v>
      </c>
      <c r="AT209" s="173">
        <f t="shared" si="146"/>
        <v>0.99668317126158534</v>
      </c>
      <c r="AU209" s="177">
        <f t="shared" si="139"/>
        <v>3</v>
      </c>
      <c r="AV209" s="178" t="str">
        <f t="shared" si="179"/>
        <v>Mardi</v>
      </c>
      <c r="AW209" s="177" t="str">
        <f>IF($BD$9="OUI","U",IF(Paramètres!$E$10=Paramètres!$G$10,"-",IF(F209&lt;$BD$7,$BF$8,IF(AND(F209&gt;=$BD$7,F209&lt;$BD$8),$BF$7,IF(AND(F209&gt;=$BD$8,F209&lt;$BE$7),$BF$8,$BF$7)))))</f>
        <v>E</v>
      </c>
      <c r="AX209" s="179">
        <f>IF($BD$9="OUI",0,IF(AW209="H",Paramètres!$E$10,IF(AW209="E",Paramètres!$G$10,Paramètres!$E$10)))</f>
        <v>2</v>
      </c>
      <c r="AY209" s="168" t="str">
        <f t="shared" si="147"/>
        <v>-</v>
      </c>
      <c r="AZ209" s="298">
        <f t="shared" si="180"/>
        <v>1.3025879787184058E-3</v>
      </c>
      <c r="BB209" s="240" t="str">
        <f>IF($BD$9="OUI","U",IF(Paramètres!$D$10=Paramètres!$G$10,"",IF(F209&lt;$BD$7,$BF$8,IF(AND(F209&gt;=$BD$7,F209&lt;$BD$8),$BF$7,IF(AND(F209&gt;=$BD$8,F209&lt;$BE$7),$BF$8,$BF$7)))))</f>
        <v>E</v>
      </c>
    </row>
    <row r="210" spans="6:54" ht="14">
      <c r="F210" s="297">
        <f t="shared" si="181"/>
        <v>44398</v>
      </c>
      <c r="G210" s="169">
        <f t="shared" si="148"/>
        <v>202</v>
      </c>
      <c r="H210" s="170">
        <f t="shared" si="149"/>
        <v>196.09120000000007</v>
      </c>
      <c r="I210" s="170">
        <f t="shared" si="150"/>
        <v>-0.51984547420824567</v>
      </c>
      <c r="J210" s="170">
        <f t="shared" si="151"/>
        <v>118.57135452579178</v>
      </c>
      <c r="K210" s="170">
        <f t="shared" si="152"/>
        <v>2.119810391244469</v>
      </c>
      <c r="L210" s="171">
        <f t="shared" si="153"/>
        <v>6.3998596681448934</v>
      </c>
      <c r="M210" s="172" t="str">
        <f t="shared" si="154"/>
        <v>+</v>
      </c>
      <c r="N210" s="173">
        <f t="shared" si="155"/>
        <v>0.26666081950603721</v>
      </c>
      <c r="O210" s="174">
        <f t="shared" si="156"/>
        <v>20.447978434090324</v>
      </c>
      <c r="P210" s="175">
        <f t="shared" si="138"/>
        <v>0.58577150748559448</v>
      </c>
      <c r="Q210" s="174">
        <f t="shared" si="157"/>
        <v>65.26583954520143</v>
      </c>
      <c r="R210" s="170">
        <f t="shared" si="158"/>
        <v>113.40598798004032</v>
      </c>
      <c r="S210" s="170">
        <f t="shared" si="159"/>
        <v>7.5603991986693551</v>
      </c>
      <c r="T210" s="291">
        <f t="shared" si="182"/>
        <v>0.63003326655577963</v>
      </c>
      <c r="U210" s="170">
        <f t="shared" si="160"/>
        <v>4.4396008013306449</v>
      </c>
      <c r="V210" s="170">
        <f t="shared" si="161"/>
        <v>19.560399198669355</v>
      </c>
      <c r="W210" s="176">
        <f t="shared" si="162"/>
        <v>0.18498336672211022</v>
      </c>
      <c r="X210" s="176">
        <f t="shared" si="163"/>
        <v>0.81501663327788976</v>
      </c>
      <c r="Y210" s="173">
        <f t="shared" si="164"/>
        <v>0.27083333333333331</v>
      </c>
      <c r="Z210" s="173">
        <f t="shared" si="140"/>
        <v>0.90069444444444446</v>
      </c>
      <c r="AA210" s="174">
        <f t="shared" si="165"/>
        <v>120.68221298413195</v>
      </c>
      <c r="AB210" s="174">
        <f t="shared" si="166"/>
        <v>40.794907221244785</v>
      </c>
      <c r="AC210" s="170">
        <f t="shared" si="167"/>
        <v>122.29052925617827</v>
      </c>
      <c r="AD210" s="170">
        <f t="shared" si="168"/>
        <v>8.1527019504118847</v>
      </c>
      <c r="AE210" s="176">
        <f t="shared" si="169"/>
        <v>0.1603040853995048</v>
      </c>
      <c r="AF210" s="176">
        <f t="shared" si="170"/>
        <v>0.8396959146004952</v>
      </c>
      <c r="AG210" s="173">
        <f t="shared" si="141"/>
        <v>0.24607559288509925</v>
      </c>
      <c r="AH210" s="173">
        <f t="shared" si="142"/>
        <v>0.92546742208608979</v>
      </c>
      <c r="AI210" s="170">
        <f t="shared" si="171"/>
        <v>133.64346610379874</v>
      </c>
      <c r="AJ210" s="170">
        <f t="shared" si="172"/>
        <v>8.909564406919916</v>
      </c>
      <c r="AK210" s="176">
        <f t="shared" si="173"/>
        <v>0.12876814971167017</v>
      </c>
      <c r="AL210" s="176">
        <f t="shared" si="174"/>
        <v>0.87123185028832983</v>
      </c>
      <c r="AM210" s="173">
        <f t="shared" si="143"/>
        <v>0.21453965719726462</v>
      </c>
      <c r="AN210" s="173">
        <f t="shared" si="144"/>
        <v>0.95700335777392442</v>
      </c>
      <c r="AO210" s="170">
        <f t="shared" si="175"/>
        <v>147.46856631338241</v>
      </c>
      <c r="AP210" s="170">
        <f t="shared" si="176"/>
        <v>9.8312377542254943</v>
      </c>
      <c r="AQ210" s="176">
        <f t="shared" si="177"/>
        <v>9.0365093573937738E-2</v>
      </c>
      <c r="AR210" s="176">
        <f t="shared" si="178"/>
        <v>0.90963490642606226</v>
      </c>
      <c r="AS210" s="173">
        <f t="shared" si="145"/>
        <v>0.17613660105953219</v>
      </c>
      <c r="AT210" s="173">
        <f t="shared" si="146"/>
        <v>0.99540641391165685</v>
      </c>
      <c r="AU210" s="177">
        <f t="shared" si="139"/>
        <v>4</v>
      </c>
      <c r="AV210" s="178" t="str">
        <f t="shared" si="179"/>
        <v>Mercredi</v>
      </c>
      <c r="AW210" s="177" t="str">
        <f>IF($BD$9="OUI","U",IF(Paramètres!$E$10=Paramètres!$G$10,"-",IF(F210&lt;$BD$7,$BF$8,IF(AND(F210&gt;=$BD$7,F210&lt;$BD$8),$BF$7,IF(AND(F210&gt;=$BD$8,F210&lt;$BE$7),$BF$8,$BF$7)))))</f>
        <v>E</v>
      </c>
      <c r="AX210" s="179">
        <f>IF($BD$9="OUI",0,IF(AW210="H",Paramètres!$E$10,IF(AW210="E",Paramètres!$G$10,Paramètres!$E$10)))</f>
        <v>2</v>
      </c>
      <c r="AY210" s="168" t="str">
        <f t="shared" si="147"/>
        <v>-</v>
      </c>
      <c r="AZ210" s="298">
        <f t="shared" si="180"/>
        <v>1.3374332767676078E-3</v>
      </c>
      <c r="BB210" s="240" t="str">
        <f>IF($BD$9="OUI","U",IF(Paramètres!$D$10=Paramètres!$G$10,"",IF(F210&lt;$BD$7,$BF$8,IF(AND(F210&gt;=$BD$7,F210&lt;$BD$8),$BF$7,IF(AND(F210&gt;=$BD$8,F210&lt;$BE$7),$BF$8,$BF$7)))))</f>
        <v>E</v>
      </c>
    </row>
    <row r="211" spans="6:54" ht="14">
      <c r="F211" s="297">
        <f t="shared" si="181"/>
        <v>44399</v>
      </c>
      <c r="G211" s="169">
        <f t="shared" si="148"/>
        <v>203</v>
      </c>
      <c r="H211" s="170">
        <f t="shared" si="149"/>
        <v>197.07680000000005</v>
      </c>
      <c r="I211" s="170">
        <f t="shared" si="150"/>
        <v>-0.5508241193350577</v>
      </c>
      <c r="J211" s="170">
        <f t="shared" si="151"/>
        <v>119.52597588066499</v>
      </c>
      <c r="K211" s="170">
        <f t="shared" si="152"/>
        <v>2.1616763397435927</v>
      </c>
      <c r="L211" s="171">
        <f t="shared" si="153"/>
        <v>6.4434088816341397</v>
      </c>
      <c r="M211" s="172" t="str">
        <f t="shared" si="154"/>
        <v>+</v>
      </c>
      <c r="N211" s="173">
        <f t="shared" si="155"/>
        <v>0.26847537006808914</v>
      </c>
      <c r="O211" s="174">
        <f t="shared" si="156"/>
        <v>20.251318844259291</v>
      </c>
      <c r="P211" s="175">
        <f t="shared" si="138"/>
        <v>0.58580174999496204</v>
      </c>
      <c r="Q211" s="174">
        <f t="shared" si="157"/>
        <v>65.069179955370402</v>
      </c>
      <c r="R211" s="170">
        <f t="shared" si="158"/>
        <v>113.15914134795737</v>
      </c>
      <c r="S211" s="170">
        <f t="shared" si="159"/>
        <v>7.543942756530492</v>
      </c>
      <c r="T211" s="291">
        <f t="shared" si="182"/>
        <v>0.628661896377541</v>
      </c>
      <c r="U211" s="170">
        <f t="shared" si="160"/>
        <v>4.456057243469508</v>
      </c>
      <c r="V211" s="170">
        <f t="shared" si="161"/>
        <v>19.543942756530491</v>
      </c>
      <c r="W211" s="176">
        <f t="shared" si="162"/>
        <v>0.1856690518112295</v>
      </c>
      <c r="X211" s="176">
        <f t="shared" si="163"/>
        <v>0.8143309481887705</v>
      </c>
      <c r="Y211" s="173">
        <f t="shared" si="164"/>
        <v>0.27152777777777776</v>
      </c>
      <c r="Z211" s="173">
        <f t="shared" si="140"/>
        <v>0.9</v>
      </c>
      <c r="AA211" s="174">
        <f t="shared" si="165"/>
        <v>120.37851445328688</v>
      </c>
      <c r="AB211" s="174">
        <f t="shared" si="166"/>
        <v>40.879298990039729</v>
      </c>
      <c r="AC211" s="170">
        <f t="shared" si="167"/>
        <v>122.01092250542651</v>
      </c>
      <c r="AD211" s="170">
        <f t="shared" si="168"/>
        <v>8.1340615003617671</v>
      </c>
      <c r="AE211" s="176">
        <f t="shared" si="169"/>
        <v>0.16108077081825969</v>
      </c>
      <c r="AF211" s="176">
        <f t="shared" si="170"/>
        <v>0.83891922918174033</v>
      </c>
      <c r="AG211" s="173">
        <f t="shared" si="141"/>
        <v>0.24688252081322168</v>
      </c>
      <c r="AH211" s="173">
        <f t="shared" si="142"/>
        <v>0.92472097917670226</v>
      </c>
      <c r="AI211" s="170">
        <f t="shared" si="171"/>
        <v>133.30159439117455</v>
      </c>
      <c r="AJ211" s="170">
        <f t="shared" si="172"/>
        <v>8.8867729594116369</v>
      </c>
      <c r="AK211" s="176">
        <f t="shared" si="173"/>
        <v>0.12971779335784847</v>
      </c>
      <c r="AL211" s="176">
        <f t="shared" si="174"/>
        <v>0.8702822066421515</v>
      </c>
      <c r="AM211" s="173">
        <f t="shared" si="143"/>
        <v>0.21551954335281043</v>
      </c>
      <c r="AN211" s="173">
        <f t="shared" si="144"/>
        <v>0.95608395663711354</v>
      </c>
      <c r="AO211" s="170">
        <f t="shared" si="175"/>
        <v>146.98961817057616</v>
      </c>
      <c r="AP211" s="170">
        <f t="shared" si="176"/>
        <v>9.7993078780384106</v>
      </c>
      <c r="AQ211" s="176">
        <f t="shared" si="177"/>
        <v>9.1695505081732895E-2</v>
      </c>
      <c r="AR211" s="176">
        <f t="shared" si="178"/>
        <v>0.90830449491826715</v>
      </c>
      <c r="AS211" s="173">
        <f t="shared" si="145"/>
        <v>0.17749725507669487</v>
      </c>
      <c r="AT211" s="173">
        <f t="shared" si="146"/>
        <v>0.99410624491322919</v>
      </c>
      <c r="AU211" s="177">
        <f t="shared" si="139"/>
        <v>5</v>
      </c>
      <c r="AV211" s="178" t="str">
        <f t="shared" si="179"/>
        <v>Jeudi</v>
      </c>
      <c r="AW211" s="177" t="str">
        <f>IF($BD$9="OUI","U",IF(Paramètres!$E$10=Paramètres!$G$10,"-",IF(F211&lt;$BD$7,$BF$8,IF(AND(F211&gt;=$BD$7,F211&lt;$BD$8),$BF$7,IF(AND(F211&gt;=$BD$8,F211&lt;$BE$7),$BF$8,$BF$7)))))</f>
        <v>E</v>
      </c>
      <c r="AX211" s="179">
        <f>IF($BD$9="OUI",0,IF(AW211="H",Paramètres!$E$10,IF(AW211="E",Paramètres!$G$10,Paramètres!$E$10)))</f>
        <v>2</v>
      </c>
      <c r="AY211" s="168" t="str">
        <f t="shared" si="147"/>
        <v>-</v>
      </c>
      <c r="AZ211" s="298">
        <f t="shared" si="180"/>
        <v>1.3713701782386289E-3</v>
      </c>
      <c r="BB211" s="240" t="str">
        <f>IF($BD$9="OUI","U",IF(Paramètres!$D$10=Paramètres!$G$10,"",IF(F211&lt;$BD$7,$BF$8,IF(AND(F211&gt;=$BD$7,F211&lt;$BD$8),$BF$7,IF(AND(F211&gt;=$BD$8,F211&lt;$BE$7),$BF$8,$BF$7)))))</f>
        <v>E</v>
      </c>
    </row>
    <row r="212" spans="6:54" ht="14">
      <c r="F212" s="297">
        <f t="shared" si="181"/>
        <v>44400</v>
      </c>
      <c r="G212" s="169">
        <f t="shared" si="148"/>
        <v>204</v>
      </c>
      <c r="H212" s="170">
        <f t="shared" si="149"/>
        <v>198.06240000000003</v>
      </c>
      <c r="I212" s="170">
        <f t="shared" si="150"/>
        <v>-0.58164974179659934</v>
      </c>
      <c r="J212" s="170">
        <f t="shared" si="151"/>
        <v>120.48075025820344</v>
      </c>
      <c r="K212" s="170">
        <f t="shared" si="152"/>
        <v>2.200992628663041</v>
      </c>
      <c r="L212" s="171">
        <f t="shared" si="153"/>
        <v>6.4773715474657667</v>
      </c>
      <c r="M212" s="172" t="str">
        <f t="shared" si="154"/>
        <v>+</v>
      </c>
      <c r="N212" s="173">
        <f t="shared" si="155"/>
        <v>0.26989048114440695</v>
      </c>
      <c r="O212" s="174">
        <f t="shared" si="156"/>
        <v>20.049014573978305</v>
      </c>
      <c r="P212" s="175">
        <f t="shared" si="138"/>
        <v>0.58582533517956736</v>
      </c>
      <c r="Q212" s="174">
        <f t="shared" si="157"/>
        <v>64.866875685089411</v>
      </c>
      <c r="R212" s="170">
        <f t="shared" si="158"/>
        <v>112.90634970214626</v>
      </c>
      <c r="S212" s="170">
        <f t="shared" si="159"/>
        <v>7.5270899801430842</v>
      </c>
      <c r="T212" s="291">
        <f t="shared" si="182"/>
        <v>0.62725749834525701</v>
      </c>
      <c r="U212" s="170">
        <f t="shared" si="160"/>
        <v>4.4729100198569158</v>
      </c>
      <c r="V212" s="170">
        <f t="shared" si="161"/>
        <v>19.527089980143085</v>
      </c>
      <c r="W212" s="176">
        <f t="shared" si="162"/>
        <v>0.18637125082737149</v>
      </c>
      <c r="X212" s="176">
        <f t="shared" si="163"/>
        <v>0.81362874917262851</v>
      </c>
      <c r="Y212" s="173">
        <f t="shared" si="164"/>
        <v>0.2722222222222222</v>
      </c>
      <c r="Z212" s="173">
        <f t="shared" si="140"/>
        <v>0.89930555555555547</v>
      </c>
      <c r="AA212" s="174">
        <f t="shared" si="165"/>
        <v>120.06668073750541</v>
      </c>
      <c r="AB212" s="174">
        <f t="shared" si="166"/>
        <v>40.964930061326683</v>
      </c>
      <c r="AC212" s="170">
        <f t="shared" si="167"/>
        <v>121.72504330973274</v>
      </c>
      <c r="AD212" s="170">
        <f t="shared" si="168"/>
        <v>8.1150028873155158</v>
      </c>
      <c r="AE212" s="176">
        <f t="shared" si="169"/>
        <v>0.16187487969518685</v>
      </c>
      <c r="AF212" s="176">
        <f t="shared" si="170"/>
        <v>0.83812512030481312</v>
      </c>
      <c r="AG212" s="173">
        <f t="shared" si="141"/>
        <v>0.2477002148747541</v>
      </c>
      <c r="AH212" s="173">
        <f t="shared" si="142"/>
        <v>0.92395045548438048</v>
      </c>
      <c r="AI212" s="170">
        <f t="shared" si="171"/>
        <v>132.95310123800294</v>
      </c>
      <c r="AJ212" s="170">
        <f t="shared" si="172"/>
        <v>8.8635400825335289</v>
      </c>
      <c r="AK212" s="176">
        <f t="shared" si="173"/>
        <v>0.13068582989443631</v>
      </c>
      <c r="AL212" s="176">
        <f t="shared" si="174"/>
        <v>0.86931417010556367</v>
      </c>
      <c r="AM212" s="173">
        <f t="shared" si="143"/>
        <v>0.21651116507400356</v>
      </c>
      <c r="AN212" s="173">
        <f t="shared" si="144"/>
        <v>0.95513950528513103</v>
      </c>
      <c r="AO212" s="170">
        <f t="shared" si="175"/>
        <v>146.5051050773545</v>
      </c>
      <c r="AP212" s="170">
        <f t="shared" si="176"/>
        <v>9.767007005156966</v>
      </c>
      <c r="AQ212" s="176">
        <f t="shared" si="177"/>
        <v>9.3041374785126418E-2</v>
      </c>
      <c r="AR212" s="176">
        <f t="shared" si="178"/>
        <v>0.90695862521487358</v>
      </c>
      <c r="AS212" s="173">
        <f t="shared" si="145"/>
        <v>0.17886670996469367</v>
      </c>
      <c r="AT212" s="173">
        <f t="shared" si="146"/>
        <v>0.99278396039444095</v>
      </c>
      <c r="AU212" s="177">
        <f t="shared" si="139"/>
        <v>6</v>
      </c>
      <c r="AV212" s="178" t="str">
        <f t="shared" si="179"/>
        <v>Vendredi</v>
      </c>
      <c r="AW212" s="177" t="str">
        <f>IF($BD$9="OUI","U",IF(Paramètres!$E$10=Paramètres!$G$10,"-",IF(F212&lt;$BD$7,$BF$8,IF(AND(F212&gt;=$BD$7,F212&lt;$BD$8),$BF$7,IF(AND(F212&gt;=$BD$8,F212&lt;$BE$7),$BF$8,$BF$7)))))</f>
        <v>E</v>
      </c>
      <c r="AX212" s="179">
        <f>IF($BD$9="OUI",0,IF(AW212="H",Paramètres!$E$10,IF(AW212="E",Paramètres!$G$10,Paramètres!$E$10)))</f>
        <v>2</v>
      </c>
      <c r="AY212" s="168" t="str">
        <f t="shared" si="147"/>
        <v>-</v>
      </c>
      <c r="AZ212" s="298">
        <f t="shared" si="180"/>
        <v>1.4043980322839822E-3</v>
      </c>
      <c r="BB212" s="240" t="str">
        <f>IF($BD$9="OUI","U",IF(Paramètres!$D$10=Paramètres!$G$10,"",IF(F212&lt;$BD$7,$BF$8,IF(AND(F212&gt;=$BD$7,F212&lt;$BD$8),$BF$7,IF(AND(F212&gt;=$BD$8,F212&lt;$BE$7),$BF$8,$BF$7)))))</f>
        <v>E</v>
      </c>
    </row>
    <row r="213" spans="6:54" ht="14">
      <c r="F213" s="297">
        <f t="shared" si="181"/>
        <v>44401</v>
      </c>
      <c r="G213" s="169">
        <f t="shared" si="148"/>
        <v>205</v>
      </c>
      <c r="H213" s="170">
        <f t="shared" si="149"/>
        <v>199.048</v>
      </c>
      <c r="I213" s="170">
        <f t="shared" si="150"/>
        <v>-0.61231371969981996</v>
      </c>
      <c r="J213" s="170">
        <f t="shared" si="151"/>
        <v>121.43568628030016</v>
      </c>
      <c r="K213" s="170">
        <f t="shared" si="152"/>
        <v>2.2377205578328336</v>
      </c>
      <c r="L213" s="171">
        <f t="shared" si="153"/>
        <v>6.5016273525320543</v>
      </c>
      <c r="M213" s="172" t="str">
        <f t="shared" si="154"/>
        <v>+</v>
      </c>
      <c r="N213" s="173">
        <f t="shared" si="155"/>
        <v>0.27090113968883561</v>
      </c>
      <c r="O213" s="174">
        <f t="shared" si="156"/>
        <v>19.841136362983903</v>
      </c>
      <c r="P213" s="175">
        <f t="shared" si="138"/>
        <v>0.58584217948864115</v>
      </c>
      <c r="Q213" s="174">
        <f t="shared" si="157"/>
        <v>64.658997474095017</v>
      </c>
      <c r="R213" s="170">
        <f t="shared" si="158"/>
        <v>112.64777648183542</v>
      </c>
      <c r="S213" s="170">
        <f t="shared" si="159"/>
        <v>7.5098517654556947</v>
      </c>
      <c r="T213" s="291">
        <f t="shared" si="182"/>
        <v>0.62582098045464118</v>
      </c>
      <c r="U213" s="170">
        <f t="shared" si="160"/>
        <v>4.4901482345443053</v>
      </c>
      <c r="V213" s="170">
        <f t="shared" si="161"/>
        <v>19.509851765455693</v>
      </c>
      <c r="W213" s="176">
        <f t="shared" si="162"/>
        <v>0.18708950977267938</v>
      </c>
      <c r="X213" s="176">
        <f t="shared" si="163"/>
        <v>0.81291049022732054</v>
      </c>
      <c r="Y213" s="173">
        <f t="shared" si="164"/>
        <v>0.27291666666666664</v>
      </c>
      <c r="Z213" s="173">
        <f t="shared" si="140"/>
        <v>0.89861111111111114</v>
      </c>
      <c r="AA213" s="174">
        <f t="shared" si="165"/>
        <v>119.74685858928737</v>
      </c>
      <c r="AB213" s="174">
        <f t="shared" si="166"/>
        <v>41.051683793912119</v>
      </c>
      <c r="AC213" s="170">
        <f t="shared" si="167"/>
        <v>121.43310406268694</v>
      </c>
      <c r="AD213" s="170">
        <f t="shared" si="168"/>
        <v>8.0955402708457953</v>
      </c>
      <c r="AE213" s="176">
        <f t="shared" si="169"/>
        <v>0.16268582204809187</v>
      </c>
      <c r="AF213" s="176">
        <f t="shared" si="170"/>
        <v>0.8373141779519081</v>
      </c>
      <c r="AG213" s="173">
        <f t="shared" si="141"/>
        <v>0.24852800153673293</v>
      </c>
      <c r="AH213" s="173">
        <f t="shared" si="142"/>
        <v>0.92315635744054925</v>
      </c>
      <c r="AI213" s="170">
        <f t="shared" si="171"/>
        <v>132.59829342344531</v>
      </c>
      <c r="AJ213" s="170">
        <f t="shared" si="172"/>
        <v>8.8398862282296875</v>
      </c>
      <c r="AK213" s="176">
        <f t="shared" si="173"/>
        <v>0.13167140715709635</v>
      </c>
      <c r="AL213" s="176">
        <f t="shared" si="174"/>
        <v>0.86832859284290365</v>
      </c>
      <c r="AM213" s="173">
        <f t="shared" si="143"/>
        <v>0.21751358664573747</v>
      </c>
      <c r="AN213" s="173">
        <f t="shared" si="144"/>
        <v>0.95417077233154479</v>
      </c>
      <c r="AO213" s="170">
        <f t="shared" si="175"/>
        <v>146.0155035380705</v>
      </c>
      <c r="AP213" s="170">
        <f t="shared" si="176"/>
        <v>9.7343669025380333</v>
      </c>
      <c r="AQ213" s="176">
        <f t="shared" si="177"/>
        <v>9.440137906091528E-2</v>
      </c>
      <c r="AR213" s="176">
        <f t="shared" si="178"/>
        <v>0.90559862093908483</v>
      </c>
      <c r="AS213" s="173">
        <f t="shared" si="145"/>
        <v>0.1802435585495564</v>
      </c>
      <c r="AT213" s="173">
        <f t="shared" si="146"/>
        <v>0.99144080042772587</v>
      </c>
      <c r="AU213" s="177">
        <f t="shared" si="139"/>
        <v>7</v>
      </c>
      <c r="AV213" s="178" t="str">
        <f t="shared" si="179"/>
        <v>Samedi</v>
      </c>
      <c r="AW213" s="177" t="str">
        <f>IF($BD$9="OUI","U",IF(Paramètres!$E$10=Paramètres!$G$10,"-",IF(F213&lt;$BD$7,$BF$8,IF(AND(F213&gt;=$BD$7,F213&lt;$BD$8),$BF$7,IF(AND(F213&gt;=$BD$8,F213&lt;$BE$7),$BF$8,$BF$7)))))</f>
        <v>E</v>
      </c>
      <c r="AX213" s="179">
        <f>IF($BD$9="OUI",0,IF(AW213="H",Paramètres!$E$10,IF(AW213="E",Paramètres!$G$10,Paramètres!$E$10)))</f>
        <v>2</v>
      </c>
      <c r="AY213" s="168" t="str">
        <f t="shared" si="147"/>
        <v>-</v>
      </c>
      <c r="AZ213" s="298">
        <f t="shared" si="180"/>
        <v>1.4365178906158294E-3</v>
      </c>
      <c r="BB213" s="240" t="str">
        <f>IF($BD$9="OUI","U",IF(Paramètres!$D$10=Paramètres!$G$10,"",IF(F213&lt;$BD$7,$BF$8,IF(AND(F213&gt;=$BD$7,F213&lt;$BD$8),$BF$7,IF(AND(F213&gt;=$BD$8,F213&lt;$BE$7),$BF$8,$BF$7)))))</f>
        <v>E</v>
      </c>
    </row>
    <row r="214" spans="6:54" ht="14">
      <c r="F214" s="297">
        <f t="shared" si="181"/>
        <v>44402</v>
      </c>
      <c r="G214" s="169">
        <f t="shared" si="148"/>
        <v>206</v>
      </c>
      <c r="H214" s="170">
        <f t="shared" si="149"/>
        <v>200.03359999999998</v>
      </c>
      <c r="I214" s="170">
        <f t="shared" si="150"/>
        <v>-0.64280746659594878</v>
      </c>
      <c r="J214" s="170">
        <f t="shared" si="151"/>
        <v>122.39079253340401</v>
      </c>
      <c r="K214" s="170">
        <f t="shared" si="152"/>
        <v>2.2718248434764736</v>
      </c>
      <c r="L214" s="171">
        <f t="shared" si="153"/>
        <v>6.5160695075220989</v>
      </c>
      <c r="M214" s="172" t="str">
        <f t="shared" si="154"/>
        <v>+</v>
      </c>
      <c r="N214" s="173">
        <f t="shared" si="155"/>
        <v>0.2715028961467541</v>
      </c>
      <c r="O214" s="174">
        <f t="shared" si="156"/>
        <v>19.627756208343261</v>
      </c>
      <c r="P214" s="175">
        <f t="shared" si="138"/>
        <v>0.58585220876293975</v>
      </c>
      <c r="Q214" s="174">
        <f t="shared" si="157"/>
        <v>64.445617319454371</v>
      </c>
      <c r="R214" s="170">
        <f t="shared" si="158"/>
        <v>112.38358464510105</v>
      </c>
      <c r="S214" s="170">
        <f t="shared" si="159"/>
        <v>7.4922389763400705</v>
      </c>
      <c r="T214" s="291">
        <f t="shared" si="182"/>
        <v>0.62435324802833925</v>
      </c>
      <c r="U214" s="170">
        <f t="shared" si="160"/>
        <v>4.5077610236599295</v>
      </c>
      <c r="V214" s="170">
        <f t="shared" si="161"/>
        <v>19.492238976340069</v>
      </c>
      <c r="W214" s="176">
        <f t="shared" si="162"/>
        <v>0.1878233759858304</v>
      </c>
      <c r="X214" s="176">
        <f t="shared" si="163"/>
        <v>0.81217662401416957</v>
      </c>
      <c r="Y214" s="173">
        <f t="shared" si="164"/>
        <v>0.27361111111111108</v>
      </c>
      <c r="Z214" s="173">
        <f t="shared" si="140"/>
        <v>0.8979166666666667</v>
      </c>
      <c r="AA214" s="174">
        <f t="shared" si="165"/>
        <v>119.41919559198227</v>
      </c>
      <c r="AB214" s="174">
        <f t="shared" si="166"/>
        <v>41.139443827445355</v>
      </c>
      <c r="AC214" s="170">
        <f t="shared" si="167"/>
        <v>121.13531559575415</v>
      </c>
      <c r="AD214" s="170">
        <f t="shared" si="168"/>
        <v>8.0756877063836097</v>
      </c>
      <c r="AE214" s="176">
        <f t="shared" si="169"/>
        <v>0.16351301223401626</v>
      </c>
      <c r="AF214" s="176">
        <f t="shared" si="170"/>
        <v>0.83648698776598385</v>
      </c>
      <c r="AG214" s="173">
        <f t="shared" si="141"/>
        <v>0.24936522099695599</v>
      </c>
      <c r="AH214" s="173">
        <f t="shared" si="142"/>
        <v>0.92233919652892349</v>
      </c>
      <c r="AI214" s="170">
        <f t="shared" si="171"/>
        <v>132.2374722769012</v>
      </c>
      <c r="AJ214" s="170">
        <f t="shared" si="172"/>
        <v>8.815831485126747</v>
      </c>
      <c r="AK214" s="176">
        <f t="shared" si="173"/>
        <v>0.13267368811971889</v>
      </c>
      <c r="AL214" s="176">
        <f t="shared" si="174"/>
        <v>0.86732631188028109</v>
      </c>
      <c r="AM214" s="173">
        <f t="shared" si="143"/>
        <v>0.21852589688265858</v>
      </c>
      <c r="AN214" s="173">
        <f t="shared" si="144"/>
        <v>0.95317852064322084</v>
      </c>
      <c r="AO214" s="170">
        <f t="shared" si="175"/>
        <v>145.52126707671692</v>
      </c>
      <c r="AP214" s="170">
        <f t="shared" si="176"/>
        <v>9.7014178051144615</v>
      </c>
      <c r="AQ214" s="176">
        <f t="shared" si="177"/>
        <v>9.5774258120230771E-2</v>
      </c>
      <c r="AR214" s="176">
        <f t="shared" si="178"/>
        <v>0.90422574187976912</v>
      </c>
      <c r="AS214" s="173">
        <f t="shared" si="145"/>
        <v>0.1816264668831705</v>
      </c>
      <c r="AT214" s="173">
        <f t="shared" si="146"/>
        <v>0.99007795064270887</v>
      </c>
      <c r="AU214" s="177">
        <f t="shared" si="139"/>
        <v>1</v>
      </c>
      <c r="AV214" s="178" t="str">
        <f t="shared" si="179"/>
        <v>Dimanche</v>
      </c>
      <c r="AW214" s="177" t="str">
        <f>IF($BD$9="OUI","U",IF(Paramètres!$E$10=Paramètres!$G$10,"-",IF(F214&lt;$BD$7,$BF$8,IF(AND(F214&gt;=$BD$7,F214&lt;$BD$8),$BF$7,IF(AND(F214&gt;=$BD$8,F214&lt;$BE$7),$BF$8,$BF$7)))))</f>
        <v>E</v>
      </c>
      <c r="AX214" s="179">
        <f>IF($BD$9="OUI",0,IF(AW214="H",Paramètres!$E$10,IF(AW214="E",Paramètres!$G$10,Paramètres!$E$10)))</f>
        <v>2</v>
      </c>
      <c r="AY214" s="168" t="str">
        <f t="shared" si="147"/>
        <v>-</v>
      </c>
      <c r="AZ214" s="298">
        <f t="shared" si="180"/>
        <v>1.4677324263019376E-3</v>
      </c>
      <c r="BB214" s="240" t="str">
        <f>IF($BD$9="OUI","U",IF(Paramètres!$D$10=Paramètres!$G$10,"",IF(F214&lt;$BD$7,$BF$8,IF(AND(F214&gt;=$BD$7,F214&lt;$BD$8),$BF$7,IF(AND(F214&gt;=$BD$8,F214&lt;$BE$7),$BF$8,$BF$7)))))</f>
        <v>E</v>
      </c>
    </row>
    <row r="215" spans="6:54" ht="14">
      <c r="F215" s="297">
        <f t="shared" si="181"/>
        <v>44403</v>
      </c>
      <c r="G215" s="169">
        <f t="shared" si="148"/>
        <v>207</v>
      </c>
      <c r="H215" s="170">
        <f t="shared" si="149"/>
        <v>201.01919999999996</v>
      </c>
      <c r="I215" s="170">
        <f t="shared" si="150"/>
        <v>-0.6731224334448237</v>
      </c>
      <c r="J215" s="170">
        <f t="shared" si="151"/>
        <v>123.34607756655521</v>
      </c>
      <c r="K215" s="170">
        <f t="shared" si="152"/>
        <v>2.3032736306104828</v>
      </c>
      <c r="L215" s="171">
        <f t="shared" si="153"/>
        <v>6.5206047886626362</v>
      </c>
      <c r="M215" s="172" t="str">
        <f t="shared" si="154"/>
        <v>+</v>
      </c>
      <c r="N215" s="173">
        <f t="shared" si="155"/>
        <v>0.27169186619427649</v>
      </c>
      <c r="O215" s="174">
        <f t="shared" si="156"/>
        <v>19.408947303972649</v>
      </c>
      <c r="P215" s="175">
        <f t="shared" si="138"/>
        <v>0.58585535826373181</v>
      </c>
      <c r="Q215" s="174">
        <f t="shared" si="157"/>
        <v>64.226808415083767</v>
      </c>
      <c r="R215" s="170">
        <f t="shared" si="158"/>
        <v>112.11393639214188</v>
      </c>
      <c r="S215" s="170">
        <f t="shared" si="159"/>
        <v>7.4742624261427917</v>
      </c>
      <c r="T215" s="291">
        <f t="shared" si="182"/>
        <v>0.62285520217856594</v>
      </c>
      <c r="U215" s="170">
        <f t="shared" si="160"/>
        <v>4.5257375738572083</v>
      </c>
      <c r="V215" s="170">
        <f t="shared" si="161"/>
        <v>19.474262426142793</v>
      </c>
      <c r="W215" s="176">
        <f t="shared" si="162"/>
        <v>0.188572398910717</v>
      </c>
      <c r="X215" s="176">
        <f t="shared" si="163"/>
        <v>0.81142760108928302</v>
      </c>
      <c r="Y215" s="173">
        <f t="shared" si="164"/>
        <v>0.27430555555555552</v>
      </c>
      <c r="Z215" s="173">
        <f t="shared" si="140"/>
        <v>0.89722222222222225</v>
      </c>
      <c r="AA215" s="174">
        <f t="shared" si="165"/>
        <v>119.08383996749885</v>
      </c>
      <c r="AB215" s="174">
        <f t="shared" si="166"/>
        <v>41.228094281532243</v>
      </c>
      <c r="AC215" s="170">
        <f t="shared" si="167"/>
        <v>120.83188682427188</v>
      </c>
      <c r="AD215" s="170">
        <f t="shared" si="168"/>
        <v>8.0554591216181244</v>
      </c>
      <c r="AE215" s="176">
        <f t="shared" si="169"/>
        <v>0.16435586993257814</v>
      </c>
      <c r="AF215" s="176">
        <f t="shared" si="170"/>
        <v>0.83564413006742189</v>
      </c>
      <c r="AG215" s="173">
        <f t="shared" si="141"/>
        <v>0.25021122819630992</v>
      </c>
      <c r="AH215" s="173">
        <f t="shared" si="142"/>
        <v>0.92149948833115358</v>
      </c>
      <c r="AI215" s="170">
        <f t="shared" si="171"/>
        <v>131.87093325848699</v>
      </c>
      <c r="AJ215" s="170">
        <f t="shared" si="172"/>
        <v>8.7913955505657988</v>
      </c>
      <c r="AK215" s="176">
        <f t="shared" si="173"/>
        <v>0.13369185205975839</v>
      </c>
      <c r="AL215" s="176">
        <f t="shared" si="174"/>
        <v>0.86630814794024158</v>
      </c>
      <c r="AM215" s="173">
        <f t="shared" si="143"/>
        <v>0.21954721032349014</v>
      </c>
      <c r="AN215" s="173">
        <f t="shared" si="144"/>
        <v>0.95216350620397339</v>
      </c>
      <c r="AO215" s="170">
        <f t="shared" si="175"/>
        <v>145.02282687477111</v>
      </c>
      <c r="AP215" s="170">
        <f t="shared" si="176"/>
        <v>9.6681884583180739</v>
      </c>
      <c r="AQ215" s="176">
        <f t="shared" si="177"/>
        <v>9.7158814236746924E-2</v>
      </c>
      <c r="AR215" s="176">
        <f t="shared" si="178"/>
        <v>0.90284118576325312</v>
      </c>
      <c r="AS215" s="173">
        <f t="shared" si="145"/>
        <v>0.18301417250047869</v>
      </c>
      <c r="AT215" s="173">
        <f t="shared" si="146"/>
        <v>0.98869654402698481</v>
      </c>
      <c r="AU215" s="177">
        <f t="shared" si="139"/>
        <v>2</v>
      </c>
      <c r="AV215" s="178" t="str">
        <f t="shared" si="179"/>
        <v>Lundi</v>
      </c>
      <c r="AW215" s="177" t="str">
        <f>IF($BD$9="OUI","U",IF(Paramètres!$E$10=Paramètres!$G$10,"-",IF(F215&lt;$BD$7,$BF$8,IF(AND(F215&gt;=$BD$7,F215&lt;$BD$8),$BF$7,IF(AND(F215&gt;=$BD$8,F215&lt;$BE$7),$BF$8,$BF$7)))))</f>
        <v>E</v>
      </c>
      <c r="AX215" s="179">
        <f>IF($BD$9="OUI",0,IF(AW215="H",Paramètres!$E$10,IF(AW215="E",Paramètres!$G$10,Paramètres!$E$10)))</f>
        <v>2</v>
      </c>
      <c r="AY215" s="168" t="str">
        <f t="shared" si="147"/>
        <v>-</v>
      </c>
      <c r="AZ215" s="298">
        <f t="shared" si="180"/>
        <v>1.4980458497733107E-3</v>
      </c>
      <c r="BB215" s="240" t="str">
        <f>IF($BD$9="OUI","U",IF(Paramètres!$D$10=Paramètres!$G$10,"",IF(F215&lt;$BD$7,$BF$8,IF(AND(F215&gt;=$BD$7,F215&lt;$BD$8),$BF$7,IF(AND(F215&gt;=$BD$8,F215&lt;$BE$7),$BF$8,$BF$7)))))</f>
        <v>E</v>
      </c>
    </row>
    <row r="216" spans="6:54" ht="14">
      <c r="F216" s="297">
        <f t="shared" si="181"/>
        <v>44404</v>
      </c>
      <c r="G216" s="169">
        <f t="shared" si="148"/>
        <v>208</v>
      </c>
      <c r="H216" s="170">
        <f t="shared" si="149"/>
        <v>202.00480000000005</v>
      </c>
      <c r="I216" s="170">
        <f t="shared" si="150"/>
        <v>-0.70325011058348852</v>
      </c>
      <c r="J216" s="170">
        <f t="shared" si="151"/>
        <v>124.30154988941649</v>
      </c>
      <c r="K216" s="170">
        <f t="shared" si="152"/>
        <v>2.3320384993623779</v>
      </c>
      <c r="L216" s="171">
        <f t="shared" si="153"/>
        <v>6.5151535551155577</v>
      </c>
      <c r="M216" s="172" t="str">
        <f t="shared" si="154"/>
        <v>+</v>
      </c>
      <c r="N216" s="173">
        <f t="shared" si="155"/>
        <v>0.27146473146314826</v>
      </c>
      <c r="O216" s="174">
        <f t="shared" si="156"/>
        <v>19.184783981127637</v>
      </c>
      <c r="P216" s="175">
        <f t="shared" si="138"/>
        <v>0.58585157268487964</v>
      </c>
      <c r="Q216" s="174">
        <f t="shared" si="157"/>
        <v>64.002645092238751</v>
      </c>
      <c r="R216" s="170">
        <f t="shared" si="158"/>
        <v>111.8389929040563</v>
      </c>
      <c r="S216" s="170">
        <f t="shared" si="159"/>
        <v>7.45593286027042</v>
      </c>
      <c r="T216" s="291">
        <f t="shared" si="182"/>
        <v>0.6213277383558683</v>
      </c>
      <c r="U216" s="170">
        <f t="shared" si="160"/>
        <v>4.54406713972958</v>
      </c>
      <c r="V216" s="170">
        <f t="shared" si="161"/>
        <v>19.455932860270419</v>
      </c>
      <c r="W216" s="176">
        <f t="shared" si="162"/>
        <v>0.18933613082206582</v>
      </c>
      <c r="X216" s="176">
        <f t="shared" si="163"/>
        <v>0.81066386917793409</v>
      </c>
      <c r="Y216" s="173">
        <f t="shared" si="164"/>
        <v>0.27499999999999997</v>
      </c>
      <c r="Z216" s="173">
        <f t="shared" si="140"/>
        <v>0.8965277777777777</v>
      </c>
      <c r="AA216" s="174">
        <f t="shared" si="165"/>
        <v>118.74094039333788</v>
      </c>
      <c r="AB216" s="174">
        <f t="shared" si="166"/>
        <v>41.317519944134993</v>
      </c>
      <c r="AC216" s="170">
        <f t="shared" si="167"/>
        <v>120.52302441939928</v>
      </c>
      <c r="AD216" s="170">
        <f t="shared" si="168"/>
        <v>8.0348682946266177</v>
      </c>
      <c r="AE216" s="176">
        <f t="shared" si="169"/>
        <v>0.16521382105722426</v>
      </c>
      <c r="AF216" s="176">
        <f t="shared" si="170"/>
        <v>0.83478617894277585</v>
      </c>
      <c r="AG216" s="173">
        <f t="shared" si="141"/>
        <v>0.2510653937421039</v>
      </c>
      <c r="AH216" s="173">
        <f t="shared" si="142"/>
        <v>0.92063775162765549</v>
      </c>
      <c r="AI216" s="170">
        <f t="shared" si="171"/>
        <v>131.4989655940031</v>
      </c>
      <c r="AJ216" s="170">
        <f t="shared" si="172"/>
        <v>8.7665977062668734</v>
      </c>
      <c r="AK216" s="176">
        <f t="shared" si="173"/>
        <v>0.1347250955722136</v>
      </c>
      <c r="AL216" s="176">
        <f t="shared" si="174"/>
        <v>0.86527490442778632</v>
      </c>
      <c r="AM216" s="173">
        <f t="shared" si="143"/>
        <v>0.22057666825709324</v>
      </c>
      <c r="AN216" s="173">
        <f t="shared" si="144"/>
        <v>0.95112647711266607</v>
      </c>
      <c r="AO216" s="170">
        <f t="shared" si="175"/>
        <v>144.52059246451685</v>
      </c>
      <c r="AP216" s="170">
        <f t="shared" si="176"/>
        <v>9.6347061643011234</v>
      </c>
      <c r="AQ216" s="176">
        <f t="shared" si="177"/>
        <v>9.8553909820786531E-2</v>
      </c>
      <c r="AR216" s="176">
        <f t="shared" si="178"/>
        <v>0.9014460901792134</v>
      </c>
      <c r="AS216" s="173">
        <f t="shared" si="145"/>
        <v>0.18440548250566616</v>
      </c>
      <c r="AT216" s="173">
        <f t="shared" si="146"/>
        <v>0.98729766286409315</v>
      </c>
      <c r="AU216" s="177">
        <f t="shared" si="139"/>
        <v>3</v>
      </c>
      <c r="AV216" s="178" t="str">
        <f t="shared" si="179"/>
        <v>Mardi</v>
      </c>
      <c r="AW216" s="177" t="str">
        <f>IF($BD$9="OUI","U",IF(Paramètres!$E$10=Paramètres!$G$10,"-",IF(F216&lt;$BD$7,$BF$8,IF(AND(F216&gt;=$BD$7,F216&lt;$BD$8),$BF$7,IF(AND(F216&gt;=$BD$8,F216&lt;$BE$7),$BF$8,$BF$7)))))</f>
        <v>E</v>
      </c>
      <c r="AX216" s="179">
        <f>IF($BD$9="OUI",0,IF(AW216="H",Paramètres!$E$10,IF(AW216="E",Paramètres!$G$10,Paramètres!$E$10)))</f>
        <v>2</v>
      </c>
      <c r="AY216" s="168" t="str">
        <f t="shared" si="147"/>
        <v>-</v>
      </c>
      <c r="AZ216" s="298">
        <f t="shared" si="180"/>
        <v>1.5274638226976389E-3</v>
      </c>
      <c r="BB216" s="240" t="str">
        <f>IF($BD$9="OUI","U",IF(Paramètres!$D$10=Paramètres!$G$10,"",IF(F216&lt;$BD$7,$BF$8,IF(AND(F216&gt;=$BD$7,F216&lt;$BD$8),$BF$7,IF(AND(F216&gt;=$BD$8,F216&lt;$BE$7),$BF$8,$BF$7)))))</f>
        <v>E</v>
      </c>
    </row>
    <row r="217" spans="6:54" ht="14">
      <c r="F217" s="297">
        <f t="shared" si="181"/>
        <v>44405</v>
      </c>
      <c r="G217" s="169">
        <f t="shared" si="148"/>
        <v>209</v>
      </c>
      <c r="H217" s="170">
        <f t="shared" si="149"/>
        <v>202.99040000000002</v>
      </c>
      <c r="I217" s="170">
        <f t="shared" si="150"/>
        <v>-0.73318202969912882</v>
      </c>
      <c r="J217" s="170">
        <f t="shared" si="151"/>
        <v>125.25721797030087</v>
      </c>
      <c r="K217" s="170">
        <f t="shared" si="152"/>
        <v>2.3580944653193132</v>
      </c>
      <c r="L217" s="171">
        <f t="shared" si="153"/>
        <v>6.499649742480738</v>
      </c>
      <c r="M217" s="172" t="str">
        <f t="shared" si="154"/>
        <v>+</v>
      </c>
      <c r="N217" s="173">
        <f t="shared" si="155"/>
        <v>0.27081873927003075</v>
      </c>
      <c r="O217" s="174">
        <f t="shared" si="156"/>
        <v>18.955341649985744</v>
      </c>
      <c r="P217" s="175">
        <f t="shared" si="138"/>
        <v>0.58584080614832768</v>
      </c>
      <c r="Q217" s="174">
        <f t="shared" si="157"/>
        <v>63.773202761096854</v>
      </c>
      <c r="R217" s="170">
        <f t="shared" si="158"/>
        <v>111.55891409738915</v>
      </c>
      <c r="S217" s="170">
        <f t="shared" si="159"/>
        <v>7.4372609398259435</v>
      </c>
      <c r="T217" s="291">
        <f t="shared" si="182"/>
        <v>0.61977174498549525</v>
      </c>
      <c r="U217" s="170">
        <f t="shared" si="160"/>
        <v>4.5627390601740565</v>
      </c>
      <c r="V217" s="170">
        <f t="shared" si="161"/>
        <v>19.437260939825943</v>
      </c>
      <c r="W217" s="176">
        <f t="shared" si="162"/>
        <v>0.19011412750725235</v>
      </c>
      <c r="X217" s="176">
        <f t="shared" si="163"/>
        <v>0.80988587249274768</v>
      </c>
      <c r="Y217" s="173">
        <f t="shared" si="164"/>
        <v>0.27569444444444446</v>
      </c>
      <c r="Z217" s="173">
        <f t="shared" si="140"/>
        <v>0.89583333333333337</v>
      </c>
      <c r="AA217" s="174">
        <f t="shared" si="165"/>
        <v>118.39064582914783</v>
      </c>
      <c r="AB217" s="174">
        <f t="shared" si="166"/>
        <v>41.407606449063593</v>
      </c>
      <c r="AC217" s="170">
        <f t="shared" si="167"/>
        <v>120.20893250589977</v>
      </c>
      <c r="AD217" s="170">
        <f t="shared" si="168"/>
        <v>8.0139288337266503</v>
      </c>
      <c r="AE217" s="176">
        <f t="shared" si="169"/>
        <v>0.1660862985947229</v>
      </c>
      <c r="AF217" s="176">
        <f t="shared" si="170"/>
        <v>0.83391370140527721</v>
      </c>
      <c r="AG217" s="173">
        <f t="shared" si="141"/>
        <v>0.25192710474305058</v>
      </c>
      <c r="AH217" s="173">
        <f t="shared" si="142"/>
        <v>0.91975450755360477</v>
      </c>
      <c r="AI217" s="170">
        <f t="shared" si="171"/>
        <v>131.12185196170276</v>
      </c>
      <c r="AJ217" s="170">
        <f t="shared" si="172"/>
        <v>8.7414567974468511</v>
      </c>
      <c r="AK217" s="176">
        <f t="shared" si="173"/>
        <v>0.13577263343971455</v>
      </c>
      <c r="AL217" s="176">
        <f t="shared" si="174"/>
        <v>0.86422736656028543</v>
      </c>
      <c r="AM217" s="173">
        <f t="shared" si="143"/>
        <v>0.22161343958804222</v>
      </c>
      <c r="AN217" s="173">
        <f t="shared" si="144"/>
        <v>0.9500681727086131</v>
      </c>
      <c r="AO217" s="170">
        <f t="shared" si="175"/>
        <v>144.01495246217434</v>
      </c>
      <c r="AP217" s="170">
        <f t="shared" si="176"/>
        <v>9.6009968308116225</v>
      </c>
      <c r="AQ217" s="176">
        <f t="shared" si="177"/>
        <v>9.9958465382849068E-2</v>
      </c>
      <c r="AR217" s="176">
        <f t="shared" si="178"/>
        <v>0.90004153461715097</v>
      </c>
      <c r="AS217" s="173">
        <f t="shared" si="145"/>
        <v>0.18579927153117673</v>
      </c>
      <c r="AT217" s="173">
        <f t="shared" si="146"/>
        <v>0.98588234076547865</v>
      </c>
      <c r="AU217" s="177">
        <f t="shared" si="139"/>
        <v>4</v>
      </c>
      <c r="AV217" s="178" t="str">
        <f t="shared" si="179"/>
        <v>Mercredi</v>
      </c>
      <c r="AW217" s="177" t="str">
        <f>IF($BD$9="OUI","U",IF(Paramètres!$E$10=Paramètres!$G$10,"-",IF(F217&lt;$BD$7,$BF$8,IF(AND(F217&gt;=$BD$7,F217&lt;$BD$8),$BF$7,IF(AND(F217&gt;=$BD$8,F217&lt;$BE$7),$BF$8,$BF$7)))))</f>
        <v>E</v>
      </c>
      <c r="AX217" s="179">
        <f>IF($BD$9="OUI",0,IF(AW217="H",Paramètres!$E$10,IF(AW217="E",Paramètres!$G$10,Paramètres!$E$10)))</f>
        <v>2</v>
      </c>
      <c r="AY217" s="168" t="str">
        <f t="shared" si="147"/>
        <v>-</v>
      </c>
      <c r="AZ217" s="298">
        <f t="shared" si="180"/>
        <v>1.5559933703730433E-3</v>
      </c>
      <c r="BB217" s="240" t="str">
        <f>IF($BD$9="OUI","U",IF(Paramètres!$D$10=Paramètres!$G$10,"",IF(F217&lt;$BD$7,$BF$8,IF(AND(F217&gt;=$BD$7,F217&lt;$BD$8),$BF$7,IF(AND(F217&gt;=$BD$8,F217&lt;$BE$7),$BF$8,$BF$7)))))</f>
        <v>E</v>
      </c>
    </row>
    <row r="218" spans="6:54" ht="14">
      <c r="F218" s="297">
        <f t="shared" si="181"/>
        <v>44406</v>
      </c>
      <c r="G218" s="169">
        <f t="shared" si="148"/>
        <v>210</v>
      </c>
      <c r="H218" s="170">
        <f t="shared" si="149"/>
        <v>203.976</v>
      </c>
      <c r="I218" s="170">
        <f t="shared" si="150"/>
        <v>-0.76290976580646142</v>
      </c>
      <c r="J218" s="170">
        <f t="shared" si="151"/>
        <v>126.21309023419354</v>
      </c>
      <c r="K218" s="170">
        <f t="shared" si="152"/>
        <v>2.3814199740359046</v>
      </c>
      <c r="L218" s="171">
        <f t="shared" si="153"/>
        <v>6.4740408329177725</v>
      </c>
      <c r="M218" s="172" t="str">
        <f t="shared" si="154"/>
        <v>+</v>
      </c>
      <c r="N218" s="173">
        <f t="shared" si="155"/>
        <v>0.26975170137157384</v>
      </c>
      <c r="O218" s="174">
        <f t="shared" si="156"/>
        <v>18.720696742434889</v>
      </c>
      <c r="P218" s="175">
        <f t="shared" si="138"/>
        <v>0.58582302218335347</v>
      </c>
      <c r="Q218" s="174">
        <f t="shared" si="157"/>
        <v>63.538557853546003</v>
      </c>
      <c r="R218" s="170">
        <f t="shared" si="158"/>
        <v>111.27385839461132</v>
      </c>
      <c r="S218" s="170">
        <f t="shared" si="159"/>
        <v>7.4182572263074213</v>
      </c>
      <c r="T218" s="291">
        <f t="shared" si="182"/>
        <v>0.61818810219228515</v>
      </c>
      <c r="U218" s="170">
        <f t="shared" si="160"/>
        <v>4.5817427736925787</v>
      </c>
      <c r="V218" s="170">
        <f t="shared" si="161"/>
        <v>19.418257226307421</v>
      </c>
      <c r="W218" s="176">
        <f t="shared" si="162"/>
        <v>0.19090594890385745</v>
      </c>
      <c r="X218" s="176">
        <f t="shared" si="163"/>
        <v>0.80909405109614252</v>
      </c>
      <c r="Y218" s="173">
        <f t="shared" si="164"/>
        <v>0.27638888888888885</v>
      </c>
      <c r="Z218" s="173">
        <f t="shared" si="140"/>
        <v>0.89513888888888893</v>
      </c>
      <c r="AA218" s="174">
        <f t="shared" si="165"/>
        <v>118.03310535293812</v>
      </c>
      <c r="AB218" s="174">
        <f t="shared" si="166"/>
        <v>41.498240442441258</v>
      </c>
      <c r="AC218" s="170">
        <f t="shared" si="167"/>
        <v>119.88981238548286</v>
      </c>
      <c r="AD218" s="170">
        <f t="shared" si="168"/>
        <v>7.99265415903219</v>
      </c>
      <c r="AE218" s="176">
        <f t="shared" si="169"/>
        <v>0.16697274337365875</v>
      </c>
      <c r="AF218" s="176">
        <f t="shared" si="170"/>
        <v>0.83302725662634136</v>
      </c>
      <c r="AG218" s="173">
        <f t="shared" si="141"/>
        <v>0.25279576555701216</v>
      </c>
      <c r="AH218" s="173">
        <f t="shared" si="142"/>
        <v>0.91885027880969472</v>
      </c>
      <c r="AI218" s="170">
        <f t="shared" si="171"/>
        <v>130.73986822803082</v>
      </c>
      <c r="AJ218" s="170">
        <f t="shared" si="172"/>
        <v>8.7159912152020542</v>
      </c>
      <c r="AK218" s="176">
        <f t="shared" si="173"/>
        <v>0.13683369936658107</v>
      </c>
      <c r="AL218" s="176">
        <f t="shared" si="174"/>
        <v>0.86316630063341881</v>
      </c>
      <c r="AM218" s="173">
        <f t="shared" si="143"/>
        <v>0.22265672154993443</v>
      </c>
      <c r="AN218" s="173">
        <f t="shared" si="144"/>
        <v>0.94898932281677217</v>
      </c>
      <c r="AO218" s="170">
        <f t="shared" si="175"/>
        <v>143.50627532758318</v>
      </c>
      <c r="AP218" s="170">
        <f t="shared" si="176"/>
        <v>9.5670850218388797</v>
      </c>
      <c r="AQ218" s="176">
        <f t="shared" si="177"/>
        <v>0.10137145742338001</v>
      </c>
      <c r="AR218" s="176">
        <f t="shared" si="178"/>
        <v>0.89862854257661995</v>
      </c>
      <c r="AS218" s="173">
        <f t="shared" si="145"/>
        <v>0.18719447960673338</v>
      </c>
      <c r="AT218" s="173">
        <f t="shared" si="146"/>
        <v>0.98445156475997331</v>
      </c>
      <c r="AU218" s="177">
        <f t="shared" si="139"/>
        <v>5</v>
      </c>
      <c r="AV218" s="178" t="str">
        <f t="shared" si="179"/>
        <v>Jeudi</v>
      </c>
      <c r="AW218" s="177" t="str">
        <f>IF($BD$9="OUI","U",IF(Paramètres!$E$10=Paramètres!$G$10,"-",IF(F218&lt;$BD$7,$BF$8,IF(AND(F218&gt;=$BD$7,F218&lt;$BD$8),$BF$7,IF(AND(F218&gt;=$BD$8,F218&lt;$BE$7),$BF$8,$BF$7)))))</f>
        <v>E</v>
      </c>
      <c r="AX218" s="179">
        <f>IF($BD$9="OUI",0,IF(AW218="H",Paramètres!$E$10,IF(AW218="E",Paramètres!$G$10,Paramètres!$E$10)))</f>
        <v>2</v>
      </c>
      <c r="AY218" s="168" t="str">
        <f t="shared" si="147"/>
        <v>-</v>
      </c>
      <c r="AZ218" s="298">
        <f t="shared" si="180"/>
        <v>1.5836427932101049E-3</v>
      </c>
      <c r="BB218" s="240" t="str">
        <f>IF($BD$9="OUI","U",IF(Paramètres!$D$10=Paramètres!$G$10,"",IF(F218&lt;$BD$7,$BF$8,IF(AND(F218&gt;=$BD$7,F218&lt;$BD$8),$BF$7,IF(AND(F218&gt;=$BD$8,F218&lt;$BE$7),$BF$8,$BF$7)))))</f>
        <v>E</v>
      </c>
    </row>
    <row r="219" spans="6:54" ht="14">
      <c r="F219" s="297">
        <f t="shared" si="181"/>
        <v>44407</v>
      </c>
      <c r="G219" s="169">
        <f t="shared" si="148"/>
        <v>211</v>
      </c>
      <c r="H219" s="170">
        <f t="shared" si="149"/>
        <v>204.96159999999998</v>
      </c>
      <c r="I219" s="170">
        <f t="shared" si="150"/>
        <v>-0.79242493922953994</v>
      </c>
      <c r="J219" s="170">
        <f t="shared" si="151"/>
        <v>127.1691750607705</v>
      </c>
      <c r="K219" s="170">
        <f t="shared" si="152"/>
        <v>2.4019968898458037</v>
      </c>
      <c r="L219" s="171">
        <f t="shared" si="153"/>
        <v>6.4382878024650552</v>
      </c>
      <c r="M219" s="172" t="str">
        <f t="shared" si="154"/>
        <v>+</v>
      </c>
      <c r="N219" s="173">
        <f t="shared" si="155"/>
        <v>0.26826199176937732</v>
      </c>
      <c r="O219" s="174">
        <f t="shared" si="156"/>
        <v>18.480926656171857</v>
      </c>
      <c r="P219" s="175">
        <f t="shared" si="138"/>
        <v>0.58579819368998354</v>
      </c>
      <c r="Q219" s="174">
        <f t="shared" si="157"/>
        <v>63.298787767282974</v>
      </c>
      <c r="R219" s="170">
        <f t="shared" si="158"/>
        <v>110.98398251059199</v>
      </c>
      <c r="S219" s="170">
        <f t="shared" si="159"/>
        <v>7.3989321673727995</v>
      </c>
      <c r="T219" s="291">
        <f t="shared" si="182"/>
        <v>0.61657768061439999</v>
      </c>
      <c r="U219" s="170">
        <f t="shared" si="160"/>
        <v>4.6010678326272005</v>
      </c>
      <c r="V219" s="170">
        <f t="shared" si="161"/>
        <v>19.398932167372799</v>
      </c>
      <c r="W219" s="176">
        <f t="shared" si="162"/>
        <v>0.19171115969280003</v>
      </c>
      <c r="X219" s="176">
        <f t="shared" si="163"/>
        <v>0.80828884030719994</v>
      </c>
      <c r="Y219" s="173">
        <f t="shared" si="164"/>
        <v>0.27777777777777779</v>
      </c>
      <c r="Z219" s="173">
        <f t="shared" si="140"/>
        <v>0.89374999999999993</v>
      </c>
      <c r="AA219" s="174">
        <f t="shared" si="165"/>
        <v>117.66846800702375</v>
      </c>
      <c r="AB219" s="174">
        <f t="shared" si="166"/>
        <v>41.589309738099935</v>
      </c>
      <c r="AC219" s="170">
        <f t="shared" si="167"/>
        <v>119.56586228528515</v>
      </c>
      <c r="AD219" s="170">
        <f t="shared" si="168"/>
        <v>7.9710574856856766</v>
      </c>
      <c r="AE219" s="176">
        <f t="shared" si="169"/>
        <v>0.16787260476309682</v>
      </c>
      <c r="AF219" s="176">
        <f t="shared" si="170"/>
        <v>0.83212739523690316</v>
      </c>
      <c r="AG219" s="173">
        <f t="shared" si="141"/>
        <v>0.25367079845308022</v>
      </c>
      <c r="AH219" s="173">
        <f t="shared" si="142"/>
        <v>0.91792558892688669</v>
      </c>
      <c r="AI219" s="170">
        <f t="shared" si="171"/>
        <v>130.35328322940762</v>
      </c>
      <c r="AJ219" s="170">
        <f t="shared" si="172"/>
        <v>8.690218881960508</v>
      </c>
      <c r="AK219" s="176">
        <f t="shared" si="173"/>
        <v>0.13790754658497884</v>
      </c>
      <c r="AL219" s="176">
        <f t="shared" si="174"/>
        <v>0.86209245341502116</v>
      </c>
      <c r="AM219" s="173">
        <f t="shared" si="143"/>
        <v>0.22370574027496226</v>
      </c>
      <c r="AN219" s="173">
        <f t="shared" si="144"/>
        <v>0.9478906471050047</v>
      </c>
      <c r="AO219" s="170">
        <f t="shared" si="175"/>
        <v>142.99491013933184</v>
      </c>
      <c r="AP219" s="170">
        <f t="shared" si="176"/>
        <v>9.5329940092887888</v>
      </c>
      <c r="AQ219" s="176">
        <f t="shared" si="177"/>
        <v>0.1027919162796338</v>
      </c>
      <c r="AR219" s="176">
        <f t="shared" si="178"/>
        <v>0.8972080837203662</v>
      </c>
      <c r="AS219" s="173">
        <f t="shared" si="145"/>
        <v>0.18859010996961723</v>
      </c>
      <c r="AT219" s="173">
        <f t="shared" si="146"/>
        <v>0.98300627741034974</v>
      </c>
      <c r="AU219" s="177">
        <f t="shared" si="139"/>
        <v>6</v>
      </c>
      <c r="AV219" s="178" t="str">
        <f t="shared" si="179"/>
        <v>Vendredi</v>
      </c>
      <c r="AW219" s="177" t="str">
        <f>IF($BD$9="OUI","U",IF(Paramètres!$E$10=Paramètres!$G$10,"-",IF(F219&lt;$BD$7,$BF$8,IF(AND(F219&gt;=$BD$7,F219&lt;$BD$8),$BF$7,IF(AND(F219&gt;=$BD$8,F219&lt;$BE$7),$BF$8,$BF$7)))))</f>
        <v>E</v>
      </c>
      <c r="AX219" s="179">
        <f>IF($BD$9="OUI",0,IF(AW219="H",Paramètres!$E$10,IF(AW219="E",Paramètres!$G$10,Paramètres!$E$10)))</f>
        <v>2</v>
      </c>
      <c r="AY219" s="168" t="str">
        <f t="shared" si="147"/>
        <v>-</v>
      </c>
      <c r="AZ219" s="298">
        <f t="shared" si="180"/>
        <v>1.6104215778851572E-3</v>
      </c>
      <c r="BB219" s="240" t="str">
        <f>IF($BD$9="OUI","U",IF(Paramètres!$D$10=Paramètres!$G$10,"",IF(F219&lt;$BD$7,$BF$8,IF(AND(F219&gt;=$BD$7,F219&lt;$BD$8),$BF$7,IF(AND(F219&gt;=$BD$8,F219&lt;$BE$7),$BF$8,$BF$7)))))</f>
        <v>E</v>
      </c>
    </row>
    <row r="220" spans="6:54" ht="14">
      <c r="F220" s="297">
        <f t="shared" si="181"/>
        <v>44408</v>
      </c>
      <c r="G220" s="169">
        <f t="shared" si="148"/>
        <v>212</v>
      </c>
      <c r="H220" s="170">
        <f t="shared" si="149"/>
        <v>205.94720000000007</v>
      </c>
      <c r="I220" s="170">
        <f t="shared" si="150"/>
        <v>-0.82171921758805511</v>
      </c>
      <c r="J220" s="170">
        <f t="shared" si="151"/>
        <v>128.12548078241196</v>
      </c>
      <c r="K220" s="170">
        <f t="shared" si="152"/>
        <v>2.4198104791366188</v>
      </c>
      <c r="L220" s="171">
        <f t="shared" si="153"/>
        <v>6.3923650461942554</v>
      </c>
      <c r="M220" s="172" t="str">
        <f t="shared" si="154"/>
        <v>+</v>
      </c>
      <c r="N220" s="173">
        <f t="shared" si="155"/>
        <v>0.26634854359142729</v>
      </c>
      <c r="O220" s="174">
        <f t="shared" si="156"/>
        <v>18.236109700207685</v>
      </c>
      <c r="P220" s="175">
        <f t="shared" si="138"/>
        <v>0.58576630288701759</v>
      </c>
      <c r="Q220" s="174">
        <f t="shared" si="157"/>
        <v>63.053970811318798</v>
      </c>
      <c r="R220" s="170">
        <f t="shared" si="158"/>
        <v>110.68944125503396</v>
      </c>
      <c r="S220" s="170">
        <f t="shared" si="159"/>
        <v>7.3792960836689305</v>
      </c>
      <c r="T220" s="291">
        <f t="shared" si="182"/>
        <v>0.61494134030574421</v>
      </c>
      <c r="U220" s="170">
        <f t="shared" si="160"/>
        <v>4.6207039163310695</v>
      </c>
      <c r="V220" s="170">
        <f t="shared" si="161"/>
        <v>19.37929608366893</v>
      </c>
      <c r="W220" s="176">
        <f t="shared" si="162"/>
        <v>0.19252932984712789</v>
      </c>
      <c r="X220" s="176">
        <f t="shared" si="163"/>
        <v>0.80747067015287211</v>
      </c>
      <c r="Y220" s="173">
        <f t="shared" si="164"/>
        <v>0.27847222222222223</v>
      </c>
      <c r="Z220" s="173">
        <f t="shared" si="140"/>
        <v>0.8930555555555556</v>
      </c>
      <c r="AA220" s="174">
        <f t="shared" si="165"/>
        <v>117.29688265372013</v>
      </c>
      <c r="AB220" s="174">
        <f t="shared" si="166"/>
        <v>41.680703461928132</v>
      </c>
      <c r="AC220" s="170">
        <f t="shared" si="167"/>
        <v>119.23727713094945</v>
      </c>
      <c r="AD220" s="170">
        <f t="shared" si="168"/>
        <v>7.9491518087299635</v>
      </c>
      <c r="AE220" s="176">
        <f t="shared" si="169"/>
        <v>0.1687853413029182</v>
      </c>
      <c r="AF220" s="176">
        <f t="shared" si="170"/>
        <v>0.83121465869708189</v>
      </c>
      <c r="AG220" s="173">
        <f t="shared" si="141"/>
        <v>0.25455164418993581</v>
      </c>
      <c r="AH220" s="173">
        <f t="shared" si="142"/>
        <v>0.91698096158409959</v>
      </c>
      <c r="AI220" s="170">
        <f t="shared" si="171"/>
        <v>129.96235859708591</v>
      </c>
      <c r="AJ220" s="170">
        <f t="shared" si="172"/>
        <v>8.6641572398057267</v>
      </c>
      <c r="AK220" s="176">
        <f t="shared" si="173"/>
        <v>0.13899344834142804</v>
      </c>
      <c r="AL220" s="176">
        <f t="shared" si="174"/>
        <v>0.86100655165857187</v>
      </c>
      <c r="AM220" s="173">
        <f t="shared" si="143"/>
        <v>0.22475975122844569</v>
      </c>
      <c r="AN220" s="173">
        <f t="shared" si="144"/>
        <v>0.94677285454558957</v>
      </c>
      <c r="AO220" s="170">
        <f t="shared" si="175"/>
        <v>142.48118737612748</v>
      </c>
      <c r="AP220" s="170">
        <f t="shared" si="176"/>
        <v>9.4987458250751651</v>
      </c>
      <c r="AQ220" s="176">
        <f t="shared" si="177"/>
        <v>0.10421892395520145</v>
      </c>
      <c r="AR220" s="176">
        <f t="shared" si="178"/>
        <v>0.89578107604479851</v>
      </c>
      <c r="AS220" s="173">
        <f t="shared" si="145"/>
        <v>0.18998522684221908</v>
      </c>
      <c r="AT220" s="173">
        <f t="shared" si="146"/>
        <v>0.98154737893181621</v>
      </c>
      <c r="AU220" s="177">
        <f t="shared" si="139"/>
        <v>7</v>
      </c>
      <c r="AV220" s="178" t="str">
        <f t="shared" si="179"/>
        <v>Samedi</v>
      </c>
      <c r="AW220" s="177" t="str">
        <f>IF($BD$9="OUI","U",IF(Paramètres!$E$10=Paramètres!$G$10,"-",IF(F220&lt;$BD$7,$BF$8,IF(AND(F220&gt;=$BD$7,F220&lt;$BD$8),$BF$7,IF(AND(F220&gt;=$BD$8,F220&lt;$BE$7),$BF$8,$BF$7)))))</f>
        <v>E</v>
      </c>
      <c r="AX220" s="179">
        <f>IF($BD$9="OUI",0,IF(AW220="H",Paramètres!$E$10,IF(AW220="E",Paramètres!$G$10,Paramètres!$E$10)))</f>
        <v>2</v>
      </c>
      <c r="AY220" s="168" t="str">
        <f t="shared" si="147"/>
        <v>-</v>
      </c>
      <c r="AZ220" s="298">
        <f t="shared" si="180"/>
        <v>1.6363403086557815E-3</v>
      </c>
      <c r="BB220" s="240" t="str">
        <f>IF($BD$9="OUI","U",IF(Paramètres!$D$10=Paramètres!$G$10,"",IF(F220&lt;$BD$7,$BF$8,IF(AND(F220&gt;=$BD$7,F220&lt;$BD$8),$BF$7,IF(AND(F220&gt;=$BD$8,F220&lt;$BE$7),$BF$8,$BF$7)))))</f>
        <v>E</v>
      </c>
    </row>
    <row r="221" spans="6:54" ht="14">
      <c r="F221" s="297">
        <f t="shared" si="181"/>
        <v>44409</v>
      </c>
      <c r="G221" s="169">
        <f t="shared" si="148"/>
        <v>213</v>
      </c>
      <c r="H221" s="170">
        <f t="shared" si="149"/>
        <v>206.93280000000004</v>
      </c>
      <c r="I221" s="170">
        <f t="shared" si="150"/>
        <v>-0.85078431778809294</v>
      </c>
      <c r="J221" s="170">
        <f t="shared" si="151"/>
        <v>129.08201568221193</v>
      </c>
      <c r="K221" s="170">
        <f t="shared" si="152"/>
        <v>2.4348493882623838</v>
      </c>
      <c r="L221" s="171">
        <f t="shared" si="153"/>
        <v>6.3362602818971636</v>
      </c>
      <c r="M221" s="172" t="str">
        <f t="shared" si="154"/>
        <v>+</v>
      </c>
      <c r="N221" s="173">
        <f t="shared" si="155"/>
        <v>0.26401084507904848</v>
      </c>
      <c r="O221" s="174">
        <f t="shared" si="156"/>
        <v>17.986325041867786</v>
      </c>
      <c r="P221" s="175">
        <f t="shared" si="138"/>
        <v>0.58572734124514469</v>
      </c>
      <c r="Q221" s="174">
        <f t="shared" si="157"/>
        <v>62.8041861529789</v>
      </c>
      <c r="R221" s="170">
        <f t="shared" si="158"/>
        <v>110.39038735075543</v>
      </c>
      <c r="S221" s="170">
        <f t="shared" si="159"/>
        <v>7.3593591567170291</v>
      </c>
      <c r="T221" s="291">
        <f t="shared" si="182"/>
        <v>0.61327992972641909</v>
      </c>
      <c r="U221" s="170">
        <f t="shared" si="160"/>
        <v>4.6406408432829709</v>
      </c>
      <c r="V221" s="170">
        <f t="shared" si="161"/>
        <v>19.35935915671703</v>
      </c>
      <c r="W221" s="176">
        <f t="shared" si="162"/>
        <v>0.19336003513679045</v>
      </c>
      <c r="X221" s="176">
        <f t="shared" si="163"/>
        <v>0.80663996486320955</v>
      </c>
      <c r="Y221" s="173">
        <f t="shared" si="164"/>
        <v>0.27916666666666667</v>
      </c>
      <c r="Z221" s="173">
        <f t="shared" si="140"/>
        <v>0.89236111111111116</v>
      </c>
      <c r="AA221" s="174">
        <f t="shared" si="165"/>
        <v>116.91849784075474</v>
      </c>
      <c r="AB221" s="174">
        <f t="shared" si="166"/>
        <v>41.772312185257043</v>
      </c>
      <c r="AC221" s="170">
        <f t="shared" si="167"/>
        <v>118.90424834365091</v>
      </c>
      <c r="AD221" s="170">
        <f t="shared" si="168"/>
        <v>7.9269498895767274</v>
      </c>
      <c r="AE221" s="176">
        <f t="shared" si="169"/>
        <v>0.16971042126763636</v>
      </c>
      <c r="AF221" s="176">
        <f t="shared" si="170"/>
        <v>0.83028957873236353</v>
      </c>
      <c r="AG221" s="173">
        <f t="shared" si="141"/>
        <v>0.255437762512781</v>
      </c>
      <c r="AH221" s="173">
        <f t="shared" si="142"/>
        <v>0.91601691997750823</v>
      </c>
      <c r="AI221" s="170">
        <f t="shared" si="171"/>
        <v>129.56734862209805</v>
      </c>
      <c r="AJ221" s="170">
        <f t="shared" si="172"/>
        <v>8.6378232414732032</v>
      </c>
      <c r="AK221" s="176">
        <f t="shared" si="173"/>
        <v>0.14009069827194987</v>
      </c>
      <c r="AL221" s="176">
        <f t="shared" si="174"/>
        <v>0.85990930172805013</v>
      </c>
      <c r="AM221" s="173">
        <f t="shared" si="143"/>
        <v>0.22581803951709448</v>
      </c>
      <c r="AN221" s="173">
        <f t="shared" si="144"/>
        <v>0.94563664297319472</v>
      </c>
      <c r="AO221" s="170">
        <f t="shared" si="175"/>
        <v>141.96541969685916</v>
      </c>
      <c r="AP221" s="170">
        <f t="shared" si="176"/>
        <v>9.464361313123943</v>
      </c>
      <c r="AQ221" s="176">
        <f t="shared" si="177"/>
        <v>0.10565161195316904</v>
      </c>
      <c r="AR221" s="176">
        <f t="shared" si="178"/>
        <v>0.89434838804683103</v>
      </c>
      <c r="AS221" s="173">
        <f t="shared" si="145"/>
        <v>0.19137895319831366</v>
      </c>
      <c r="AT221" s="173">
        <f t="shared" si="146"/>
        <v>0.98007572929197562</v>
      </c>
      <c r="AU221" s="177">
        <f t="shared" si="139"/>
        <v>1</v>
      </c>
      <c r="AV221" s="178" t="str">
        <f t="shared" si="179"/>
        <v>Dimanche</v>
      </c>
      <c r="AW221" s="177" t="str">
        <f>IF($BD$9="OUI","U",IF(Paramètres!$E$10=Paramètres!$G$10,"-",IF(F221&lt;$BD$7,$BF$8,IF(AND(F221&gt;=$BD$7,F221&lt;$BD$8),$BF$7,IF(AND(F221&gt;=$BD$8,F221&lt;$BE$7),$BF$8,$BF$7)))))</f>
        <v>E</v>
      </c>
      <c r="AX221" s="179">
        <f>IF($BD$9="OUI",0,IF(AW221="H",Paramètres!$E$10,IF(AW221="E",Paramètres!$G$10,Paramètres!$E$10)))</f>
        <v>2</v>
      </c>
      <c r="AY221" s="168" t="str">
        <f t="shared" si="147"/>
        <v>-</v>
      </c>
      <c r="AZ221" s="298">
        <f t="shared" si="180"/>
        <v>1.6614105793251177E-3</v>
      </c>
      <c r="BB221" s="240" t="str">
        <f>IF($BD$9="OUI","U",IF(Paramètres!$D$10=Paramètres!$G$10,"",IF(F221&lt;$BD$7,$BF$8,IF(AND(F221&gt;=$BD$7,F221&lt;$BD$8),$BF$7,IF(AND(F221&gt;=$BD$8,F221&lt;$BE$7),$BF$8,$BF$7)))))</f>
        <v>E</v>
      </c>
    </row>
    <row r="222" spans="6:54" ht="14">
      <c r="F222" s="297">
        <f t="shared" si="181"/>
        <v>44410</v>
      </c>
      <c r="G222" s="169">
        <f t="shared" si="148"/>
        <v>214</v>
      </c>
      <c r="H222" s="170">
        <f t="shared" si="149"/>
        <v>207.91840000000002</v>
      </c>
      <c r="I222" s="170">
        <f t="shared" si="150"/>
        <v>-0.87961200801735462</v>
      </c>
      <c r="J222" s="170">
        <f t="shared" si="151"/>
        <v>130.03878799198264</v>
      </c>
      <c r="K222" s="170">
        <f t="shared" si="152"/>
        <v>2.4471056162814468</v>
      </c>
      <c r="L222" s="171">
        <f t="shared" si="153"/>
        <v>6.2699744330563689</v>
      </c>
      <c r="M222" s="172" t="str">
        <f t="shared" si="154"/>
        <v>+</v>
      </c>
      <c r="N222" s="173">
        <f t="shared" si="155"/>
        <v>0.26124893471068206</v>
      </c>
      <c r="O222" s="174">
        <f t="shared" si="156"/>
        <v>17.731652655367231</v>
      </c>
      <c r="P222" s="175">
        <f t="shared" si="138"/>
        <v>0.58568130940567187</v>
      </c>
      <c r="Q222" s="174">
        <f t="shared" si="157"/>
        <v>62.549513766478341</v>
      </c>
      <c r="R222" s="170">
        <f t="shared" si="158"/>
        <v>110.08697126762644</v>
      </c>
      <c r="S222" s="170">
        <f t="shared" si="159"/>
        <v>7.3391314178417622</v>
      </c>
      <c r="T222" s="291">
        <f t="shared" si="182"/>
        <v>0.61159428482014688</v>
      </c>
      <c r="U222" s="170">
        <f t="shared" si="160"/>
        <v>4.6608685821582378</v>
      </c>
      <c r="V222" s="170">
        <f t="shared" si="161"/>
        <v>19.339131417841763</v>
      </c>
      <c r="W222" s="176">
        <f t="shared" si="162"/>
        <v>0.19420285758992659</v>
      </c>
      <c r="X222" s="176">
        <f t="shared" si="163"/>
        <v>0.8057971424100735</v>
      </c>
      <c r="Y222" s="173">
        <f t="shared" si="164"/>
        <v>0.27986111111111112</v>
      </c>
      <c r="Z222" s="173">
        <f t="shared" si="140"/>
        <v>0.89166666666666661</v>
      </c>
      <c r="AA222" s="174">
        <f t="shared" si="165"/>
        <v>116.5334616763158</v>
      </c>
      <c r="AB222" s="174">
        <f t="shared" si="166"/>
        <v>41.864028047426409</v>
      </c>
      <c r="AC222" s="170">
        <f t="shared" si="167"/>
        <v>118.56696366032786</v>
      </c>
      <c r="AD222" s="170">
        <f t="shared" si="168"/>
        <v>7.9044642440218569</v>
      </c>
      <c r="AE222" s="176">
        <f t="shared" si="169"/>
        <v>0.17064732316575595</v>
      </c>
      <c r="AF222" s="176">
        <f t="shared" si="170"/>
        <v>0.82935267683424396</v>
      </c>
      <c r="AG222" s="173">
        <f t="shared" si="141"/>
        <v>0.25632863257142785</v>
      </c>
      <c r="AH222" s="173">
        <f t="shared" si="142"/>
        <v>0.91503398623991583</v>
      </c>
      <c r="AI222" s="170">
        <f t="shared" si="171"/>
        <v>129.16850015733877</v>
      </c>
      <c r="AJ222" s="170">
        <f t="shared" si="172"/>
        <v>8.611233343822585</v>
      </c>
      <c r="AK222" s="176">
        <f t="shared" si="173"/>
        <v>0.14119861067405895</v>
      </c>
      <c r="AL222" s="176">
        <f t="shared" si="174"/>
        <v>0.85880138932594097</v>
      </c>
      <c r="AM222" s="173">
        <f t="shared" si="143"/>
        <v>0.22687992007973082</v>
      </c>
      <c r="AN222" s="173">
        <f t="shared" si="144"/>
        <v>0.94448269873161284</v>
      </c>
      <c r="AO222" s="170">
        <f t="shared" si="175"/>
        <v>141.44790271324649</v>
      </c>
      <c r="AP222" s="170">
        <f t="shared" si="176"/>
        <v>9.4298601808831002</v>
      </c>
      <c r="AQ222" s="176">
        <f t="shared" si="177"/>
        <v>0.10708915912987083</v>
      </c>
      <c r="AR222" s="176">
        <f t="shared" si="178"/>
        <v>0.89291084087012917</v>
      </c>
      <c r="AS222" s="173">
        <f t="shared" si="145"/>
        <v>0.19277046853554269</v>
      </c>
      <c r="AT222" s="173">
        <f t="shared" si="146"/>
        <v>0.97859215027580104</v>
      </c>
      <c r="AU222" s="177">
        <f t="shared" si="139"/>
        <v>2</v>
      </c>
      <c r="AV222" s="178" t="str">
        <f t="shared" si="179"/>
        <v>Lundi</v>
      </c>
      <c r="AW222" s="177" t="str">
        <f>IF($BD$9="OUI","U",IF(Paramètres!$E$10=Paramètres!$G$10,"-",IF(F222&lt;$BD$7,$BF$8,IF(AND(F222&gt;=$BD$7,F222&lt;$BD$8),$BF$7,IF(AND(F222&gt;=$BD$8,F222&lt;$BE$7),$BF$8,$BF$7)))))</f>
        <v>E</v>
      </c>
      <c r="AX222" s="179">
        <f>IF($BD$9="OUI",0,IF(AW222="H",Paramètres!$E$10,IF(AW222="E",Paramètres!$G$10,Paramètres!$E$10)))</f>
        <v>2</v>
      </c>
      <c r="AY222" s="168" t="str">
        <f t="shared" si="147"/>
        <v>-</v>
      </c>
      <c r="AZ222" s="298">
        <f t="shared" si="180"/>
        <v>1.6856449062722101E-3</v>
      </c>
      <c r="BB222" s="240" t="str">
        <f>IF($BD$9="OUI","U",IF(Paramètres!$D$10=Paramètres!$G$10,"",IF(F222&lt;$BD$7,$BF$8,IF(AND(F222&gt;=$BD$7,F222&lt;$BD$8),$BF$7,IF(AND(F222&gt;=$BD$8,F222&lt;$BE$7),$BF$8,$BF$7)))))</f>
        <v>E</v>
      </c>
    </row>
    <row r="223" spans="6:54" ht="14">
      <c r="F223" s="297">
        <f t="shared" si="181"/>
        <v>44411</v>
      </c>
      <c r="G223" s="169">
        <f t="shared" si="148"/>
        <v>215</v>
      </c>
      <c r="H223" s="170">
        <f t="shared" si="149"/>
        <v>208.904</v>
      </c>
      <c r="I223" s="170">
        <f t="shared" si="150"/>
        <v>-0.90819410974475101</v>
      </c>
      <c r="J223" s="170">
        <f t="shared" si="151"/>
        <v>130.99580589025527</v>
      </c>
      <c r="K223" s="170">
        <f t="shared" si="152"/>
        <v>2.4565744827206233</v>
      </c>
      <c r="L223" s="171">
        <f t="shared" si="153"/>
        <v>6.1935214919034891</v>
      </c>
      <c r="M223" s="172" t="str">
        <f t="shared" si="154"/>
        <v>+</v>
      </c>
      <c r="N223" s="173">
        <f t="shared" si="155"/>
        <v>0.25806339549597873</v>
      </c>
      <c r="O223" s="174">
        <f t="shared" si="156"/>
        <v>17.472173272032538</v>
      </c>
      <c r="P223" s="175">
        <f t="shared" si="138"/>
        <v>0.58562821708542689</v>
      </c>
      <c r="Q223" s="174">
        <f t="shared" si="157"/>
        <v>62.290034383143649</v>
      </c>
      <c r="R223" s="170">
        <f t="shared" si="158"/>
        <v>109.77934107189857</v>
      </c>
      <c r="S223" s="170">
        <f t="shared" si="159"/>
        <v>7.3186227381265718</v>
      </c>
      <c r="T223" s="291">
        <f t="shared" si="182"/>
        <v>0.60988522817721436</v>
      </c>
      <c r="U223" s="170">
        <f t="shared" si="160"/>
        <v>4.6813772618734282</v>
      </c>
      <c r="V223" s="170">
        <f t="shared" si="161"/>
        <v>19.318622738126571</v>
      </c>
      <c r="W223" s="176">
        <f t="shared" si="162"/>
        <v>0.19505738591139285</v>
      </c>
      <c r="X223" s="176">
        <f t="shared" si="163"/>
        <v>0.80494261408860712</v>
      </c>
      <c r="Y223" s="173">
        <f t="shared" si="164"/>
        <v>0.28055555555555556</v>
      </c>
      <c r="Z223" s="173">
        <f t="shared" si="140"/>
        <v>0.89027777777777783</v>
      </c>
      <c r="AA223" s="174">
        <f t="shared" si="165"/>
        <v>116.14192171361647</v>
      </c>
      <c r="AB223" s="174">
        <f t="shared" si="166"/>
        <v>41.955744867724498</v>
      </c>
      <c r="AC223" s="170">
        <f t="shared" si="167"/>
        <v>118.22560697629795</v>
      </c>
      <c r="AD223" s="170">
        <f t="shared" si="168"/>
        <v>7.8817071317531973</v>
      </c>
      <c r="AE223" s="176">
        <f t="shared" si="169"/>
        <v>0.17159553617695011</v>
      </c>
      <c r="AF223" s="176">
        <f t="shared" si="170"/>
        <v>0.82840446382304977</v>
      </c>
      <c r="AG223" s="173">
        <f t="shared" si="141"/>
        <v>0.2572237532623769</v>
      </c>
      <c r="AH223" s="173">
        <f t="shared" si="142"/>
        <v>0.91403268090847656</v>
      </c>
      <c r="AI223" s="170">
        <f t="shared" si="171"/>
        <v>128.76605255387693</v>
      </c>
      <c r="AJ223" s="170">
        <f t="shared" si="172"/>
        <v>8.5844035035917958</v>
      </c>
      <c r="AK223" s="176">
        <f t="shared" si="173"/>
        <v>0.14231652068367517</v>
      </c>
      <c r="AL223" s="176">
        <f t="shared" si="174"/>
        <v>0.85768347931632472</v>
      </c>
      <c r="AM223" s="173">
        <f t="shared" si="143"/>
        <v>0.22794473776910196</v>
      </c>
      <c r="AN223" s="173">
        <f t="shared" si="144"/>
        <v>0.9433116964017515</v>
      </c>
      <c r="AO223" s="170">
        <f t="shared" si="175"/>
        <v>140.92891575020246</v>
      </c>
      <c r="AP223" s="170">
        <f t="shared" si="176"/>
        <v>9.395261050013497</v>
      </c>
      <c r="AQ223" s="176">
        <f t="shared" si="177"/>
        <v>0.10853078958277096</v>
      </c>
      <c r="AR223" s="176">
        <f t="shared" si="178"/>
        <v>0.89146921041722893</v>
      </c>
      <c r="AS223" s="173">
        <f t="shared" si="145"/>
        <v>0.19415900666819774</v>
      </c>
      <c r="AT223" s="173">
        <f t="shared" si="146"/>
        <v>0.97709742750265571</v>
      </c>
      <c r="AU223" s="177">
        <f t="shared" si="139"/>
        <v>3</v>
      </c>
      <c r="AV223" s="178" t="str">
        <f t="shared" si="179"/>
        <v>Mardi</v>
      </c>
      <c r="AW223" s="177" t="str">
        <f>IF($BD$9="OUI","U",IF(Paramètres!$E$10=Paramètres!$G$10,"-",IF(F223&lt;$BD$7,$BF$8,IF(AND(F223&gt;=$BD$7,F223&lt;$BD$8),$BF$7,IF(AND(F223&gt;=$BD$8,F223&lt;$BE$7),$BF$8,$BF$7)))))</f>
        <v>E</v>
      </c>
      <c r="AX223" s="179">
        <f>IF($BD$9="OUI",0,IF(AW223="H",Paramètres!$E$10,IF(AW223="E",Paramètres!$G$10,Paramètres!$E$10)))</f>
        <v>2</v>
      </c>
      <c r="AY223" s="168" t="str">
        <f t="shared" si="147"/>
        <v>-</v>
      </c>
      <c r="AZ223" s="298">
        <f t="shared" si="180"/>
        <v>1.7090566429325271E-3</v>
      </c>
      <c r="BB223" s="240" t="str">
        <f>IF($BD$9="OUI","U",IF(Paramètres!$D$10=Paramètres!$G$10,"",IF(F223&lt;$BD$7,$BF$8,IF(AND(F223&gt;=$BD$7,F223&lt;$BD$8),$BF$7,IF(AND(F223&gt;=$BD$8,F223&lt;$BE$7),$BF$8,$BF$7)))))</f>
        <v>E</v>
      </c>
    </row>
    <row r="224" spans="6:54" ht="14">
      <c r="F224" s="297">
        <f t="shared" si="181"/>
        <v>44412</v>
      </c>
      <c r="G224" s="169">
        <f t="shared" si="148"/>
        <v>216</v>
      </c>
      <c r="H224" s="170">
        <f t="shared" si="149"/>
        <v>209.88959999999997</v>
      </c>
      <c r="I224" s="170">
        <f t="shared" si="150"/>
        <v>-0.93652249972431867</v>
      </c>
      <c r="J224" s="170">
        <f t="shared" si="151"/>
        <v>131.95307750027564</v>
      </c>
      <c r="K224" s="170">
        <f t="shared" si="152"/>
        <v>2.4632545905784893</v>
      </c>
      <c r="L224" s="171">
        <f t="shared" si="153"/>
        <v>6.1069283634166824</v>
      </c>
      <c r="M224" s="172" t="str">
        <f t="shared" si="154"/>
        <v>+</v>
      </c>
      <c r="N224" s="173">
        <f t="shared" si="155"/>
        <v>0.25445534847569512</v>
      </c>
      <c r="O224" s="174">
        <f t="shared" si="156"/>
        <v>17.207968332234358</v>
      </c>
      <c r="P224" s="175">
        <f t="shared" si="138"/>
        <v>0.58556808296842211</v>
      </c>
      <c r="Q224" s="174">
        <f t="shared" si="157"/>
        <v>62.025829443345472</v>
      </c>
      <c r="R224" s="170">
        <f t="shared" si="158"/>
        <v>109.46764229060521</v>
      </c>
      <c r="S224" s="170">
        <f t="shared" si="159"/>
        <v>7.2978428193736811</v>
      </c>
      <c r="T224" s="291">
        <f t="shared" si="182"/>
        <v>0.60815356828114009</v>
      </c>
      <c r="U224" s="170">
        <f t="shared" si="160"/>
        <v>4.7021571806263189</v>
      </c>
      <c r="V224" s="170">
        <f t="shared" si="161"/>
        <v>19.297842819373681</v>
      </c>
      <c r="W224" s="176">
        <f t="shared" si="162"/>
        <v>0.19592321585942996</v>
      </c>
      <c r="X224" s="176">
        <f t="shared" si="163"/>
        <v>0.80407678414057004</v>
      </c>
      <c r="Y224" s="173">
        <f t="shared" si="164"/>
        <v>0.28125</v>
      </c>
      <c r="Z224" s="173">
        <f t="shared" si="140"/>
        <v>0.88958333333333339</v>
      </c>
      <c r="AA224" s="174">
        <f t="shared" si="165"/>
        <v>115.74402484481548</v>
      </c>
      <c r="AB224" s="174">
        <f t="shared" si="166"/>
        <v>42.047358246941478</v>
      </c>
      <c r="AC224" s="170">
        <f t="shared" si="167"/>
        <v>117.88035820937769</v>
      </c>
      <c r="AD224" s="170">
        <f t="shared" si="168"/>
        <v>7.8586905472918458</v>
      </c>
      <c r="AE224" s="176">
        <f t="shared" si="169"/>
        <v>0.17255456052950643</v>
      </c>
      <c r="AF224" s="176">
        <f t="shared" si="170"/>
        <v>0.82744543947049365</v>
      </c>
      <c r="AG224" s="173">
        <f t="shared" si="141"/>
        <v>0.25812264349792852</v>
      </c>
      <c r="AH224" s="173">
        <f t="shared" si="142"/>
        <v>0.91301352243891565</v>
      </c>
      <c r="AI224" s="170">
        <f t="shared" si="171"/>
        <v>128.36023762866978</v>
      </c>
      <c r="AJ224" s="170">
        <f t="shared" si="172"/>
        <v>8.5573491752446511</v>
      </c>
      <c r="AK224" s="176">
        <f t="shared" si="173"/>
        <v>0.1434437843648062</v>
      </c>
      <c r="AL224" s="176">
        <f t="shared" si="174"/>
        <v>0.85655621563519391</v>
      </c>
      <c r="AM224" s="173">
        <f t="shared" si="143"/>
        <v>0.22901186733322829</v>
      </c>
      <c r="AN224" s="173">
        <f t="shared" si="144"/>
        <v>0.94212429860361591</v>
      </c>
      <c r="AO224" s="170">
        <f t="shared" si="175"/>
        <v>140.40872259009612</v>
      </c>
      <c r="AP224" s="170">
        <f t="shared" si="176"/>
        <v>9.3605815060064081</v>
      </c>
      <c r="AQ224" s="176">
        <f t="shared" si="177"/>
        <v>0.10997577058306633</v>
      </c>
      <c r="AR224" s="176">
        <f t="shared" si="178"/>
        <v>0.89002422941693371</v>
      </c>
      <c r="AS224" s="173">
        <f t="shared" si="145"/>
        <v>0.1955438535514884</v>
      </c>
      <c r="AT224" s="173">
        <f t="shared" si="146"/>
        <v>0.97559231238535571</v>
      </c>
      <c r="AU224" s="177">
        <f t="shared" si="139"/>
        <v>4</v>
      </c>
      <c r="AV224" s="178" t="str">
        <f t="shared" si="179"/>
        <v>Mercredi</v>
      </c>
      <c r="AW224" s="177" t="str">
        <f>IF($BD$9="OUI","U",IF(Paramètres!$E$10=Paramètres!$G$10,"-",IF(F224&lt;$BD$7,$BF$8,IF(AND(F224&gt;=$BD$7,F224&lt;$BD$8),$BF$7,IF(AND(F224&gt;=$BD$8,F224&lt;$BE$7),$BF$8,$BF$7)))))</f>
        <v>E</v>
      </c>
      <c r="AX224" s="179">
        <f>IF($BD$9="OUI",0,IF(AW224="H",Paramètres!$E$10,IF(AW224="E",Paramètres!$G$10,Paramètres!$E$10)))</f>
        <v>2</v>
      </c>
      <c r="AY224" s="168" t="str">
        <f t="shared" si="147"/>
        <v>-</v>
      </c>
      <c r="AZ224" s="298">
        <f t="shared" si="180"/>
        <v>1.7316598960742668E-3</v>
      </c>
      <c r="BB224" s="240" t="str">
        <f>IF($BD$9="OUI","U",IF(Paramètres!$D$10=Paramètres!$G$10,"",IF(F224&lt;$BD$7,$BF$8,IF(AND(F224&gt;=$BD$7,F224&lt;$BD$8),$BF$7,IF(AND(F224&gt;=$BD$8,F224&lt;$BE$7),$BF$8,$BF$7)))))</f>
        <v>E</v>
      </c>
    </row>
    <row r="225" spans="6:54" ht="14">
      <c r="F225" s="297">
        <f t="shared" si="181"/>
        <v>44413</v>
      </c>
      <c r="G225" s="169">
        <f t="shared" si="148"/>
        <v>217</v>
      </c>
      <c r="H225" s="170">
        <f t="shared" si="149"/>
        <v>210.87519999999995</v>
      </c>
      <c r="I225" s="170">
        <f t="shared" si="150"/>
        <v>-0.96458911200335429</v>
      </c>
      <c r="J225" s="170">
        <f t="shared" si="151"/>
        <v>132.91061088799665</v>
      </c>
      <c r="K225" s="170">
        <f t="shared" si="152"/>
        <v>2.4671477847918899</v>
      </c>
      <c r="L225" s="171">
        <f t="shared" si="153"/>
        <v>6.0102346911541424</v>
      </c>
      <c r="M225" s="172" t="str">
        <f t="shared" si="154"/>
        <v>+</v>
      </c>
      <c r="N225" s="173">
        <f t="shared" si="155"/>
        <v>0.25042644546475595</v>
      </c>
      <c r="O225" s="174">
        <f t="shared" si="156"/>
        <v>16.939119939086382</v>
      </c>
      <c r="P225" s="175">
        <f t="shared" si="138"/>
        <v>0.58550093458490649</v>
      </c>
      <c r="Q225" s="174">
        <f t="shared" si="157"/>
        <v>61.756981050197496</v>
      </c>
      <c r="R225" s="170">
        <f t="shared" si="158"/>
        <v>109.15201779065687</v>
      </c>
      <c r="S225" s="170">
        <f t="shared" si="159"/>
        <v>7.2768011860437918</v>
      </c>
      <c r="T225" s="291">
        <f t="shared" si="182"/>
        <v>0.60640009883698265</v>
      </c>
      <c r="U225" s="170">
        <f t="shared" si="160"/>
        <v>4.7231988139562082</v>
      </c>
      <c r="V225" s="170">
        <f t="shared" si="161"/>
        <v>19.276801186043791</v>
      </c>
      <c r="W225" s="176">
        <f t="shared" si="162"/>
        <v>0.19679995058150868</v>
      </c>
      <c r="X225" s="176">
        <f t="shared" si="163"/>
        <v>0.80320004941849132</v>
      </c>
      <c r="Y225" s="173">
        <f t="shared" si="164"/>
        <v>0.28263888888888888</v>
      </c>
      <c r="Z225" s="173">
        <f t="shared" si="140"/>
        <v>0.88888888888888884</v>
      </c>
      <c r="AA225" s="174">
        <f t="shared" si="165"/>
        <v>115.33991720410189</v>
      </c>
      <c r="AB225" s="174">
        <f t="shared" si="166"/>
        <v>42.138765658817071</v>
      </c>
      <c r="AC225" s="170">
        <f t="shared" si="167"/>
        <v>117.53139318457444</v>
      </c>
      <c r="AD225" s="170">
        <f t="shared" si="168"/>
        <v>7.8354262123049629</v>
      </c>
      <c r="AE225" s="176">
        <f t="shared" si="169"/>
        <v>0.17352390782062654</v>
      </c>
      <c r="AF225" s="176">
        <f t="shared" si="170"/>
        <v>0.82647609217937346</v>
      </c>
      <c r="AG225" s="173">
        <f t="shared" si="141"/>
        <v>0.25902484240553297</v>
      </c>
      <c r="AH225" s="173">
        <f t="shared" si="142"/>
        <v>0.91197702676427994</v>
      </c>
      <c r="AI225" s="170">
        <f t="shared" si="171"/>
        <v>127.95127966094478</v>
      </c>
      <c r="AJ225" s="170">
        <f t="shared" si="172"/>
        <v>8.5300853107296515</v>
      </c>
      <c r="AK225" s="176">
        <f t="shared" si="173"/>
        <v>0.14457977871959785</v>
      </c>
      <c r="AL225" s="176">
        <f t="shared" si="174"/>
        <v>0.85542022128040218</v>
      </c>
      <c r="AM225" s="173">
        <f t="shared" si="143"/>
        <v>0.23008071330450428</v>
      </c>
      <c r="AN225" s="173">
        <f t="shared" si="144"/>
        <v>0.94092115586530867</v>
      </c>
      <c r="AO225" s="170">
        <f t="shared" si="175"/>
        <v>139.88757219799291</v>
      </c>
      <c r="AP225" s="170">
        <f t="shared" si="176"/>
        <v>9.3258381465328615</v>
      </c>
      <c r="AQ225" s="176">
        <f t="shared" si="177"/>
        <v>0.11142341056113077</v>
      </c>
      <c r="AR225" s="176">
        <f t="shared" si="178"/>
        <v>0.88857658943886919</v>
      </c>
      <c r="AS225" s="173">
        <f t="shared" si="145"/>
        <v>0.19692434514603718</v>
      </c>
      <c r="AT225" s="173">
        <f t="shared" si="146"/>
        <v>0.97407752402377568</v>
      </c>
      <c r="AU225" s="177">
        <f t="shared" si="139"/>
        <v>5</v>
      </c>
      <c r="AV225" s="178" t="str">
        <f t="shared" si="179"/>
        <v>Jeudi</v>
      </c>
      <c r="AW225" s="177" t="str">
        <f>IF($BD$9="OUI","U",IF(Paramètres!$E$10=Paramètres!$G$10,"-",IF(F225&lt;$BD$7,$BF$8,IF(AND(F225&gt;=$BD$7,F225&lt;$BD$8),$BF$7,IF(AND(F225&gt;=$BD$8,F225&lt;$BE$7),$BF$8,$BF$7)))))</f>
        <v>E</v>
      </c>
      <c r="AX225" s="179">
        <f>IF($BD$9="OUI",0,IF(AW225="H",Paramètres!$E$10,IF(AW225="E",Paramètres!$G$10,Paramètres!$E$10)))</f>
        <v>2</v>
      </c>
      <c r="AY225" s="168" t="str">
        <f t="shared" si="147"/>
        <v>-</v>
      </c>
      <c r="AZ225" s="298">
        <f t="shared" si="180"/>
        <v>1.7534694441574405E-3</v>
      </c>
      <c r="BB225" s="240" t="str">
        <f>IF($BD$9="OUI","U",IF(Paramètres!$D$10=Paramètres!$G$10,"",IF(F225&lt;$BD$7,$BF$8,IF(AND(F225&gt;=$BD$7,F225&lt;$BD$8),$BF$7,IF(AND(F225&gt;=$BD$8,F225&lt;$BE$7),$BF$8,$BF$7)))))</f>
        <v>E</v>
      </c>
    </row>
    <row r="226" spans="6:54" ht="14">
      <c r="F226" s="297">
        <f t="shared" si="181"/>
        <v>44414</v>
      </c>
      <c r="G226" s="169">
        <f t="shared" si="148"/>
        <v>218</v>
      </c>
      <c r="H226" s="170">
        <f t="shared" si="149"/>
        <v>211.86080000000004</v>
      </c>
      <c r="I226" s="170">
        <f t="shared" si="150"/>
        <v>-0.99238593993463742</v>
      </c>
      <c r="J226" s="170">
        <f t="shared" si="151"/>
        <v>133.86841406006533</v>
      </c>
      <c r="K226" s="170">
        <f t="shared" si="152"/>
        <v>2.4682591063999268</v>
      </c>
      <c r="L226" s="171">
        <f t="shared" si="153"/>
        <v>5.9034926658611582</v>
      </c>
      <c r="M226" s="172" t="str">
        <f t="shared" si="154"/>
        <v>+</v>
      </c>
      <c r="N226" s="173">
        <f t="shared" si="155"/>
        <v>0.24597886107754827</v>
      </c>
      <c r="O226" s="174">
        <f t="shared" si="156"/>
        <v>16.665710813959453</v>
      </c>
      <c r="P226" s="175">
        <f t="shared" si="138"/>
        <v>0.58542680817845294</v>
      </c>
      <c r="Q226" s="174">
        <f t="shared" si="157"/>
        <v>61.483571925070564</v>
      </c>
      <c r="R226" s="170">
        <f t="shared" si="158"/>
        <v>108.83260767220922</v>
      </c>
      <c r="S226" s="170">
        <f t="shared" si="159"/>
        <v>7.2555071781472815</v>
      </c>
      <c r="T226" s="291">
        <f t="shared" si="182"/>
        <v>0.60462559817894013</v>
      </c>
      <c r="U226" s="170">
        <f t="shared" si="160"/>
        <v>4.7444928218527185</v>
      </c>
      <c r="V226" s="170">
        <f t="shared" si="161"/>
        <v>19.255507178147283</v>
      </c>
      <c r="W226" s="176">
        <f t="shared" si="162"/>
        <v>0.19768720091052994</v>
      </c>
      <c r="X226" s="176">
        <f t="shared" si="163"/>
        <v>0.80231279908947017</v>
      </c>
      <c r="Y226" s="173">
        <f t="shared" si="164"/>
        <v>0.28333333333333333</v>
      </c>
      <c r="Z226" s="173">
        <f t="shared" si="140"/>
        <v>0.88750000000000007</v>
      </c>
      <c r="AA226" s="174">
        <f t="shared" si="165"/>
        <v>114.92974407972424</v>
      </c>
      <c r="AB226" s="174">
        <f t="shared" si="166"/>
        <v>42.229866531698676</v>
      </c>
      <c r="AC226" s="170">
        <f t="shared" si="167"/>
        <v>117.17888353838366</v>
      </c>
      <c r="AD226" s="170">
        <f t="shared" si="168"/>
        <v>7.8119255692255773</v>
      </c>
      <c r="AE226" s="176">
        <f t="shared" si="169"/>
        <v>0.17450310128226762</v>
      </c>
      <c r="AF226" s="176">
        <f t="shared" si="170"/>
        <v>0.82549689871773246</v>
      </c>
      <c r="AG226" s="173">
        <f t="shared" si="141"/>
        <v>0.25992990946072059</v>
      </c>
      <c r="AH226" s="173">
        <f t="shared" si="142"/>
        <v>0.91092370689618551</v>
      </c>
      <c r="AI226" s="170">
        <f t="shared" si="171"/>
        <v>127.53939541462495</v>
      </c>
      <c r="AJ226" s="170">
        <f t="shared" si="172"/>
        <v>8.5026263609749968</v>
      </c>
      <c r="AK226" s="176">
        <f t="shared" si="173"/>
        <v>0.14572390162604179</v>
      </c>
      <c r="AL226" s="176">
        <f t="shared" si="174"/>
        <v>0.85427609837395824</v>
      </c>
      <c r="AM226" s="173">
        <f t="shared" si="143"/>
        <v>0.23115070980449479</v>
      </c>
      <c r="AN226" s="173">
        <f t="shared" si="144"/>
        <v>0.93970290655241129</v>
      </c>
      <c r="AO226" s="170">
        <f t="shared" si="175"/>
        <v>139.365699425706</v>
      </c>
      <c r="AP226" s="170">
        <f t="shared" si="176"/>
        <v>9.2910466283803999</v>
      </c>
      <c r="AQ226" s="176">
        <f t="shared" si="177"/>
        <v>0.11287305715081668</v>
      </c>
      <c r="AR226" s="176">
        <f t="shared" si="178"/>
        <v>0.88712694284918336</v>
      </c>
      <c r="AS226" s="173">
        <f t="shared" si="145"/>
        <v>0.19829986532926966</v>
      </c>
      <c r="AT226" s="173">
        <f t="shared" si="146"/>
        <v>0.97255375102763642</v>
      </c>
      <c r="AU226" s="177">
        <f t="shared" si="139"/>
        <v>6</v>
      </c>
      <c r="AV226" s="178" t="str">
        <f t="shared" si="179"/>
        <v>Vendredi</v>
      </c>
      <c r="AW226" s="177" t="str">
        <f>IF($BD$9="OUI","U",IF(Paramètres!$E$10=Paramètres!$G$10,"-",IF(F226&lt;$BD$7,$BF$8,IF(AND(F226&gt;=$BD$7,F226&lt;$BD$8),$BF$7,IF(AND(F226&gt;=$BD$8,F226&lt;$BE$7),$BF$8,$BF$7)))))</f>
        <v>E</v>
      </c>
      <c r="AX226" s="179">
        <f>IF($BD$9="OUI",0,IF(AW226="H",Paramètres!$E$10,IF(AW226="E",Paramètres!$G$10,Paramètres!$E$10)))</f>
        <v>2</v>
      </c>
      <c r="AY226" s="168" t="str">
        <f t="shared" si="147"/>
        <v>-</v>
      </c>
      <c r="AZ226" s="298">
        <f t="shared" si="180"/>
        <v>1.7745006580425216E-3</v>
      </c>
      <c r="BB226" s="240" t="str">
        <f>IF($BD$9="OUI","U",IF(Paramètres!$D$10=Paramètres!$G$10,"",IF(F226&lt;$BD$7,$BF$8,IF(AND(F226&gt;=$BD$7,F226&lt;$BD$8),$BF$7,IF(AND(F226&gt;=$BD$8,F226&lt;$BE$7),$BF$8,$BF$7)))))</f>
        <v>E</v>
      </c>
    </row>
    <row r="227" spans="6:54" ht="14">
      <c r="F227" s="297">
        <f t="shared" si="181"/>
        <v>44415</v>
      </c>
      <c r="G227" s="169">
        <f t="shared" si="148"/>
        <v>219</v>
      </c>
      <c r="H227" s="170">
        <f t="shared" si="149"/>
        <v>212.84640000000002</v>
      </c>
      <c r="I227" s="170">
        <f t="shared" si="150"/>
        <v>-1.0199050381925843</v>
      </c>
      <c r="J227" s="170">
        <f t="shared" si="151"/>
        <v>134.82649496180744</v>
      </c>
      <c r="K227" s="170">
        <f t="shared" si="152"/>
        <v>2.4665967426489543</v>
      </c>
      <c r="L227" s="171">
        <f t="shared" si="153"/>
        <v>5.7867668178254803</v>
      </c>
      <c r="M227" s="172" t="str">
        <f t="shared" si="154"/>
        <v>+</v>
      </c>
      <c r="N227" s="173">
        <f t="shared" si="155"/>
        <v>0.24111528407606167</v>
      </c>
      <c r="O227" s="174">
        <f t="shared" si="156"/>
        <v>16.387824253850923</v>
      </c>
      <c r="P227" s="175">
        <f t="shared" si="138"/>
        <v>0.58534574856176158</v>
      </c>
      <c r="Q227" s="174">
        <f t="shared" si="157"/>
        <v>61.205685364962036</v>
      </c>
      <c r="R227" s="170">
        <f t="shared" si="158"/>
        <v>108.50954917584265</v>
      </c>
      <c r="S227" s="170">
        <f t="shared" si="159"/>
        <v>7.2339699450561765</v>
      </c>
      <c r="T227" s="291">
        <f t="shared" si="182"/>
        <v>0.60283082875468141</v>
      </c>
      <c r="U227" s="170">
        <f t="shared" si="160"/>
        <v>4.7660300549438235</v>
      </c>
      <c r="V227" s="170">
        <f t="shared" si="161"/>
        <v>19.233969945056177</v>
      </c>
      <c r="W227" s="176">
        <f t="shared" si="162"/>
        <v>0.19858458562265932</v>
      </c>
      <c r="X227" s="176">
        <f t="shared" si="163"/>
        <v>0.80141541437734076</v>
      </c>
      <c r="Y227" s="173">
        <f t="shared" si="164"/>
        <v>0.28402777777777777</v>
      </c>
      <c r="Z227" s="173">
        <f t="shared" si="140"/>
        <v>0.88680555555555562</v>
      </c>
      <c r="AA227" s="174">
        <f t="shared" si="165"/>
        <v>114.51364983471818</v>
      </c>
      <c r="AB227" s="174">
        <f t="shared" si="166"/>
        <v>42.320562320756821</v>
      </c>
      <c r="AC227" s="170">
        <f t="shared" si="167"/>
        <v>116.82299664169756</v>
      </c>
      <c r="AD227" s="170">
        <f t="shared" si="168"/>
        <v>7.7881997761131707</v>
      </c>
      <c r="AE227" s="176">
        <f t="shared" si="169"/>
        <v>0.17549167599528456</v>
      </c>
      <c r="AF227" s="176">
        <f t="shared" si="170"/>
        <v>0.82450832400471541</v>
      </c>
      <c r="AG227" s="173">
        <f t="shared" si="141"/>
        <v>0.26083742455704606</v>
      </c>
      <c r="AH227" s="173">
        <f t="shared" si="142"/>
        <v>0.90985407256647699</v>
      </c>
      <c r="AI227" s="170">
        <f t="shared" si="171"/>
        <v>127.12479418429226</v>
      </c>
      <c r="AJ227" s="170">
        <f t="shared" si="172"/>
        <v>8.4749862789528176</v>
      </c>
      <c r="AK227" s="176">
        <f t="shared" si="173"/>
        <v>0.14687557171029927</v>
      </c>
      <c r="AL227" s="176">
        <f t="shared" si="174"/>
        <v>0.85312442828970081</v>
      </c>
      <c r="AM227" s="173">
        <f t="shared" si="143"/>
        <v>0.2322213202720608</v>
      </c>
      <c r="AN227" s="173">
        <f t="shared" si="144"/>
        <v>0.93847017685146239</v>
      </c>
      <c r="AO227" s="170">
        <f t="shared" si="175"/>
        <v>138.84332569311488</v>
      </c>
      <c r="AP227" s="170">
        <f t="shared" si="176"/>
        <v>9.2562217128743249</v>
      </c>
      <c r="AQ227" s="176">
        <f t="shared" si="177"/>
        <v>0.11432409529690313</v>
      </c>
      <c r="AR227" s="176">
        <f t="shared" si="178"/>
        <v>0.88567590470309687</v>
      </c>
      <c r="AS227" s="173">
        <f t="shared" si="145"/>
        <v>0.19966984385866468</v>
      </c>
      <c r="AT227" s="173">
        <f t="shared" si="146"/>
        <v>0.97102165326485845</v>
      </c>
      <c r="AU227" s="177">
        <f t="shared" si="139"/>
        <v>7</v>
      </c>
      <c r="AV227" s="178" t="str">
        <f t="shared" si="179"/>
        <v>Samedi</v>
      </c>
      <c r="AW227" s="177" t="str">
        <f>IF($BD$9="OUI","U",IF(Paramètres!$E$10=Paramètres!$G$10,"-",IF(F227&lt;$BD$7,$BF$8,IF(AND(F227&gt;=$BD$7,F227&lt;$BD$8),$BF$7,IF(AND(F227&gt;=$BD$8,F227&lt;$BE$7),$BF$8,$BF$7)))))</f>
        <v>E</v>
      </c>
      <c r="AX227" s="179">
        <f>IF($BD$9="OUI",0,IF(AW227="H",Paramètres!$E$10,IF(AW227="E",Paramètres!$G$10,Paramètres!$E$10)))</f>
        <v>2</v>
      </c>
      <c r="AY227" s="168" t="str">
        <f t="shared" si="147"/>
        <v>-</v>
      </c>
      <c r="AZ227" s="298">
        <f t="shared" si="180"/>
        <v>1.7947694242587131E-3</v>
      </c>
      <c r="BB227" s="240" t="str">
        <f>IF($BD$9="OUI","U",IF(Paramètres!$D$10=Paramètres!$G$10,"",IF(F227&lt;$BD$7,$BF$8,IF(AND(F227&gt;=$BD$7,F227&lt;$BD$8),$BF$7,IF(AND(F227&gt;=$BD$8,F227&lt;$BE$7),$BF$8,$BF$7)))))</f>
        <v>E</v>
      </c>
    </row>
    <row r="228" spans="6:54" ht="14">
      <c r="F228" s="297">
        <f t="shared" si="181"/>
        <v>44416</v>
      </c>
      <c r="G228" s="169">
        <f t="shared" si="148"/>
        <v>220</v>
      </c>
      <c r="H228" s="170">
        <f t="shared" si="149"/>
        <v>213.83199999999999</v>
      </c>
      <c r="I228" s="170">
        <f t="shared" si="150"/>
        <v>-1.0471385247931788</v>
      </c>
      <c r="J228" s="170">
        <f t="shared" si="151"/>
        <v>135.78486147520681</v>
      </c>
      <c r="K228" s="170">
        <f t="shared" si="152"/>
        <v>2.4621719732903191</v>
      </c>
      <c r="L228" s="171">
        <f t="shared" si="153"/>
        <v>5.6601337939885612</v>
      </c>
      <c r="M228" s="172" t="str">
        <f t="shared" si="154"/>
        <v>+</v>
      </c>
      <c r="N228" s="173">
        <f t="shared" si="155"/>
        <v>0.23583890808285671</v>
      </c>
      <c r="O228" s="174">
        <f t="shared" si="156"/>
        <v>16.105544090643658</v>
      </c>
      <c r="P228" s="175">
        <f t="shared" si="138"/>
        <v>0.58525780896187485</v>
      </c>
      <c r="Q228" s="174">
        <f t="shared" si="157"/>
        <v>60.923405201754775</v>
      </c>
      <c r="R228" s="170">
        <f t="shared" si="158"/>
        <v>108.1829766030604</v>
      </c>
      <c r="S228" s="170">
        <f t="shared" si="159"/>
        <v>7.212198440204026</v>
      </c>
      <c r="T228" s="291">
        <f t="shared" si="182"/>
        <v>0.60101653668366883</v>
      </c>
      <c r="U228" s="170">
        <f t="shared" si="160"/>
        <v>4.787801559795974</v>
      </c>
      <c r="V228" s="170">
        <f t="shared" si="161"/>
        <v>19.212198440204027</v>
      </c>
      <c r="W228" s="176">
        <f t="shared" si="162"/>
        <v>0.19949173165816558</v>
      </c>
      <c r="X228" s="176">
        <f t="shared" si="163"/>
        <v>0.80050826834183442</v>
      </c>
      <c r="Y228" s="173">
        <f t="shared" si="164"/>
        <v>0.28472222222222221</v>
      </c>
      <c r="Z228" s="173">
        <f t="shared" si="140"/>
        <v>0.88611111111111107</v>
      </c>
      <c r="AA228" s="174">
        <f t="shared" si="165"/>
        <v>114.09177783606815</v>
      </c>
      <c r="AB228" s="174">
        <f t="shared" si="166"/>
        <v>42.410756571130818</v>
      </c>
      <c r="AC228" s="170">
        <f t="shared" si="167"/>
        <v>116.46389554031808</v>
      </c>
      <c r="AD228" s="170">
        <f t="shared" si="168"/>
        <v>7.7642597026878715</v>
      </c>
      <c r="AE228" s="176">
        <f t="shared" si="169"/>
        <v>0.17648917905467201</v>
      </c>
      <c r="AF228" s="176">
        <f t="shared" si="170"/>
        <v>0.82351082094532801</v>
      </c>
      <c r="AG228" s="173">
        <f t="shared" si="141"/>
        <v>0.26174698801654678</v>
      </c>
      <c r="AH228" s="173">
        <f t="shared" si="142"/>
        <v>0.90876862990720275</v>
      </c>
      <c r="AI228" s="170">
        <f t="shared" si="171"/>
        <v>126.70767786231308</v>
      </c>
      <c r="AJ228" s="170">
        <f t="shared" si="172"/>
        <v>8.4471785241542054</v>
      </c>
      <c r="AK228" s="176">
        <f t="shared" si="173"/>
        <v>0.14803422816024145</v>
      </c>
      <c r="AL228" s="176">
        <f t="shared" si="174"/>
        <v>0.85196577183975852</v>
      </c>
      <c r="AM228" s="173">
        <f t="shared" si="143"/>
        <v>0.23329203712211621</v>
      </c>
      <c r="AN228" s="173">
        <f t="shared" si="144"/>
        <v>0.93722358080163326</v>
      </c>
      <c r="AO228" s="170">
        <f t="shared" si="175"/>
        <v>138.32065964573147</v>
      </c>
      <c r="AP228" s="170">
        <f t="shared" si="176"/>
        <v>9.2213773097154306</v>
      </c>
      <c r="AQ228" s="176">
        <f t="shared" si="177"/>
        <v>0.11577594542852372</v>
      </c>
      <c r="AR228" s="176">
        <f t="shared" si="178"/>
        <v>0.88422405457147624</v>
      </c>
      <c r="AS228" s="173">
        <f t="shared" si="145"/>
        <v>0.2010337543903985</v>
      </c>
      <c r="AT228" s="173">
        <f t="shared" si="146"/>
        <v>0.96948186353335097</v>
      </c>
      <c r="AU228" s="177">
        <f t="shared" si="139"/>
        <v>1</v>
      </c>
      <c r="AV228" s="178" t="str">
        <f t="shared" si="179"/>
        <v>Dimanche</v>
      </c>
      <c r="AW228" s="177" t="str">
        <f>IF($BD$9="OUI","U",IF(Paramètres!$E$10=Paramètres!$G$10,"-",IF(F228&lt;$BD$7,$BF$8,IF(AND(F228&gt;=$BD$7,F228&lt;$BD$8),$BF$7,IF(AND(F228&gt;=$BD$8,F228&lt;$BE$7),$BF$8,$BF$7)))))</f>
        <v>E</v>
      </c>
      <c r="AX228" s="179">
        <f>IF($BD$9="OUI",0,IF(AW228="H",Paramètres!$E$10,IF(AW228="E",Paramètres!$G$10,Paramètres!$E$10)))</f>
        <v>2</v>
      </c>
      <c r="AY228" s="168" t="str">
        <f t="shared" si="147"/>
        <v>-</v>
      </c>
      <c r="AZ228" s="298">
        <f t="shared" si="180"/>
        <v>1.8142920710125798E-3</v>
      </c>
      <c r="BB228" s="240" t="str">
        <f>IF($BD$9="OUI","U",IF(Paramètres!$D$10=Paramètres!$G$10,"",IF(F228&lt;$BD$7,$BF$8,IF(AND(F228&gt;=$BD$7,F228&lt;$BD$8),$BF$7,IF(AND(F228&gt;=$BD$8,F228&lt;$BE$7),$BF$8,$BF$7)))))</f>
        <v>E</v>
      </c>
    </row>
    <row r="229" spans="6:54" ht="14">
      <c r="F229" s="297">
        <f t="shared" si="181"/>
        <v>44417</v>
      </c>
      <c r="G229" s="169">
        <f t="shared" si="148"/>
        <v>221</v>
      </c>
      <c r="H229" s="170">
        <f t="shared" si="149"/>
        <v>214.81759999999997</v>
      </c>
      <c r="I229" s="170">
        <f t="shared" si="150"/>
        <v>-1.0740785831174386</v>
      </c>
      <c r="J229" s="170">
        <f t="shared" si="151"/>
        <v>136.74352141688257</v>
      </c>
      <c r="K229" s="170">
        <f t="shared" si="152"/>
        <v>2.4549991133297415</v>
      </c>
      <c r="L229" s="171">
        <f t="shared" si="153"/>
        <v>5.5236821208492115</v>
      </c>
      <c r="M229" s="172" t="str">
        <f t="shared" si="154"/>
        <v>+</v>
      </c>
      <c r="N229" s="173">
        <f t="shared" si="155"/>
        <v>0.23015342170205047</v>
      </c>
      <c r="O229" s="174">
        <f t="shared" si="156"/>
        <v>15.818954652280553</v>
      </c>
      <c r="P229" s="175">
        <f t="shared" si="138"/>
        <v>0.585163050855528</v>
      </c>
      <c r="Q229" s="174">
        <f t="shared" si="157"/>
        <v>60.636815763391667</v>
      </c>
      <c r="R229" s="170">
        <f t="shared" si="158"/>
        <v>107.85302124958507</v>
      </c>
      <c r="S229" s="170">
        <f t="shared" si="159"/>
        <v>7.1902014166390043</v>
      </c>
      <c r="T229" s="291">
        <f t="shared" si="182"/>
        <v>0.59918345138658369</v>
      </c>
      <c r="U229" s="170">
        <f t="shared" si="160"/>
        <v>4.8097985833609957</v>
      </c>
      <c r="V229" s="170">
        <f t="shared" si="161"/>
        <v>19.190201416639006</v>
      </c>
      <c r="W229" s="176">
        <f t="shared" si="162"/>
        <v>0.20040827430670816</v>
      </c>
      <c r="X229" s="176">
        <f t="shared" si="163"/>
        <v>0.79959172569329195</v>
      </c>
      <c r="Y229" s="173">
        <f t="shared" si="164"/>
        <v>0.28541666666666665</v>
      </c>
      <c r="Z229" s="173">
        <f t="shared" si="140"/>
        <v>0.8847222222222223</v>
      </c>
      <c r="AA229" s="174">
        <f t="shared" si="165"/>
        <v>113.66427039202017</v>
      </c>
      <c r="AB229" s="174">
        <f t="shared" si="166"/>
        <v>42.500354972398846</v>
      </c>
      <c r="AC229" s="170">
        <f t="shared" si="167"/>
        <v>116.10173891205923</v>
      </c>
      <c r="AD229" s="170">
        <f t="shared" si="168"/>
        <v>7.7401159274706153</v>
      </c>
      <c r="AE229" s="176">
        <f t="shared" si="169"/>
        <v>0.17749516968872436</v>
      </c>
      <c r="AF229" s="176">
        <f t="shared" si="170"/>
        <v>0.82250483031127564</v>
      </c>
      <c r="AG229" s="173">
        <f t="shared" si="141"/>
        <v>0.26265822054425236</v>
      </c>
      <c r="AH229" s="173">
        <f t="shared" si="142"/>
        <v>0.90766788116680364</v>
      </c>
      <c r="AI229" s="170">
        <f t="shared" si="171"/>
        <v>126.28824102488092</v>
      </c>
      <c r="AJ229" s="170">
        <f t="shared" si="172"/>
        <v>8.4192160683253938</v>
      </c>
      <c r="AK229" s="176">
        <f t="shared" si="173"/>
        <v>0.14919933048644193</v>
      </c>
      <c r="AL229" s="176">
        <f t="shared" si="174"/>
        <v>0.85080066951355804</v>
      </c>
      <c r="AM229" s="173">
        <f t="shared" si="143"/>
        <v>0.23436238134196993</v>
      </c>
      <c r="AN229" s="173">
        <f t="shared" si="144"/>
        <v>0.93596372036908615</v>
      </c>
      <c r="AO229" s="170">
        <f t="shared" si="175"/>
        <v>137.79789778791678</v>
      </c>
      <c r="AP229" s="170">
        <f t="shared" si="176"/>
        <v>9.1865265191944516</v>
      </c>
      <c r="AQ229" s="176">
        <f t="shared" si="177"/>
        <v>0.11722806170023119</v>
      </c>
      <c r="AR229" s="176">
        <f t="shared" si="178"/>
        <v>0.88277193829976885</v>
      </c>
      <c r="AS229" s="173">
        <f t="shared" si="145"/>
        <v>0.20239111255575917</v>
      </c>
      <c r="AT229" s="173">
        <f t="shared" si="146"/>
        <v>0.96793498915529685</v>
      </c>
      <c r="AU229" s="177">
        <f t="shared" si="139"/>
        <v>2</v>
      </c>
      <c r="AV229" s="178" t="str">
        <f t="shared" si="179"/>
        <v>Lundi</v>
      </c>
      <c r="AW229" s="177" t="str">
        <f>IF($BD$9="OUI","U",IF(Paramètres!$E$10=Paramètres!$G$10,"-",IF(F229&lt;$BD$7,$BF$8,IF(AND(F229&gt;=$BD$7,F229&lt;$BD$8),$BF$7,IF(AND(F229&gt;=$BD$8,F229&lt;$BE$7),$BF$8,$BF$7)))))</f>
        <v>E</v>
      </c>
      <c r="AX229" s="179">
        <f>IF($BD$9="OUI",0,IF(AW229="H",Paramètres!$E$10,IF(AW229="E",Paramètres!$G$10,Paramètres!$E$10)))</f>
        <v>2</v>
      </c>
      <c r="AY229" s="168" t="str">
        <f t="shared" si="147"/>
        <v>-</v>
      </c>
      <c r="AZ229" s="298">
        <f t="shared" si="180"/>
        <v>1.8330852970851463E-3</v>
      </c>
      <c r="BB229" s="240" t="str">
        <f>IF($BD$9="OUI","U",IF(Paramètres!$D$10=Paramètres!$G$10,"",IF(F229&lt;$BD$7,$BF$8,IF(AND(F229&gt;=$BD$7,F229&lt;$BD$8),$BF$7,IF(AND(F229&gt;=$BD$8,F229&lt;$BE$7),$BF$8,$BF$7)))))</f>
        <v>E</v>
      </c>
    </row>
    <row r="230" spans="6:54" ht="14">
      <c r="F230" s="297">
        <f t="shared" si="181"/>
        <v>44418</v>
      </c>
      <c r="G230" s="169">
        <f t="shared" si="148"/>
        <v>222</v>
      </c>
      <c r="H230" s="170">
        <f t="shared" si="149"/>
        <v>215.80320000000006</v>
      </c>
      <c r="I230" s="170">
        <f t="shared" si="150"/>
        <v>-1.1007174639382105</v>
      </c>
      <c r="J230" s="170">
        <f t="shared" si="151"/>
        <v>137.70248253606178</v>
      </c>
      <c r="K230" s="170">
        <f t="shared" si="152"/>
        <v>2.4450954524933315</v>
      </c>
      <c r="L230" s="171">
        <f t="shared" si="153"/>
        <v>5.3775119542204841</v>
      </c>
      <c r="M230" s="172" t="str">
        <f t="shared" si="154"/>
        <v>+</v>
      </c>
      <c r="N230" s="173">
        <f t="shared" si="155"/>
        <v>0.22406299809252017</v>
      </c>
      <c r="O230" s="174">
        <f t="shared" si="156"/>
        <v>15.52814072587524</v>
      </c>
      <c r="P230" s="175">
        <f t="shared" si="138"/>
        <v>0.58506154379536923</v>
      </c>
      <c r="Q230" s="174">
        <f t="shared" si="157"/>
        <v>60.346001836986353</v>
      </c>
      <c r="R230" s="170">
        <f t="shared" si="158"/>
        <v>107.51981135091515</v>
      </c>
      <c r="S230" s="170">
        <f t="shared" si="159"/>
        <v>7.1679874233943428</v>
      </c>
      <c r="T230" s="291">
        <f t="shared" si="182"/>
        <v>0.59733228528286186</v>
      </c>
      <c r="U230" s="170">
        <f t="shared" si="160"/>
        <v>4.8320125766056572</v>
      </c>
      <c r="V230" s="170">
        <f t="shared" si="161"/>
        <v>19.167987423394344</v>
      </c>
      <c r="W230" s="176">
        <f t="shared" si="162"/>
        <v>0.20133385735856904</v>
      </c>
      <c r="X230" s="176">
        <f t="shared" si="163"/>
        <v>0.79866614264143099</v>
      </c>
      <c r="Y230" s="173">
        <f t="shared" si="164"/>
        <v>0.28611111111111115</v>
      </c>
      <c r="Z230" s="173">
        <f t="shared" si="140"/>
        <v>0.88402777777777775</v>
      </c>
      <c r="AA230" s="174">
        <f t="shared" si="165"/>
        <v>113.23126869725134</v>
      </c>
      <c r="AB230" s="174">
        <f t="shared" si="166"/>
        <v>42.589265404783305</v>
      </c>
      <c r="AC230" s="170">
        <f t="shared" si="167"/>
        <v>115.73668103942853</v>
      </c>
      <c r="AD230" s="170">
        <f t="shared" si="168"/>
        <v>7.7157787359619023</v>
      </c>
      <c r="AE230" s="176">
        <f t="shared" si="169"/>
        <v>0.17850921933492073</v>
      </c>
      <c r="AF230" s="176">
        <f t="shared" si="170"/>
        <v>0.82149078066507919</v>
      </c>
      <c r="AG230" s="173">
        <f t="shared" si="141"/>
        <v>0.26357076313028988</v>
      </c>
      <c r="AH230" s="173">
        <f t="shared" si="142"/>
        <v>0.90655232446044842</v>
      </c>
      <c r="AI230" s="170">
        <f t="shared" si="171"/>
        <v>125.86667103486921</v>
      </c>
      <c r="AJ230" s="170">
        <f t="shared" si="172"/>
        <v>8.3911114023246149</v>
      </c>
      <c r="AK230" s="176">
        <f t="shared" si="173"/>
        <v>0.15037035823647438</v>
      </c>
      <c r="AL230" s="176">
        <f t="shared" si="174"/>
        <v>0.84962964176352562</v>
      </c>
      <c r="AM230" s="173">
        <f t="shared" si="143"/>
        <v>0.23543190203184353</v>
      </c>
      <c r="AN230" s="173">
        <f t="shared" si="144"/>
        <v>0.93469118555889485</v>
      </c>
      <c r="AO230" s="170">
        <f t="shared" si="175"/>
        <v>137.27522509150202</v>
      </c>
      <c r="AP230" s="170">
        <f t="shared" si="176"/>
        <v>9.1516816727668022</v>
      </c>
      <c r="AQ230" s="176">
        <f t="shared" si="177"/>
        <v>0.11867993030138324</v>
      </c>
      <c r="AR230" s="176">
        <f t="shared" si="178"/>
        <v>0.88132006969861676</v>
      </c>
      <c r="AS230" s="173">
        <f t="shared" si="145"/>
        <v>0.20374147409675239</v>
      </c>
      <c r="AT230" s="173">
        <f t="shared" si="146"/>
        <v>0.96638161349398599</v>
      </c>
      <c r="AU230" s="177">
        <f t="shared" si="139"/>
        <v>3</v>
      </c>
      <c r="AV230" s="178" t="str">
        <f t="shared" si="179"/>
        <v>Mardi</v>
      </c>
      <c r="AW230" s="177" t="str">
        <f>IF($BD$9="OUI","U",IF(Paramètres!$E$10=Paramètres!$G$10,"-",IF(F230&lt;$BD$7,$BF$8,IF(AND(F230&gt;=$BD$7,F230&lt;$BD$8),$BF$7,IF(AND(F230&gt;=$BD$8,F230&lt;$BE$7),$BF$8,$BF$7)))))</f>
        <v>E</v>
      </c>
      <c r="AX230" s="179">
        <f>IF($BD$9="OUI",0,IF(AW230="H",Paramètres!$E$10,IF(AW230="E",Paramètres!$G$10,Paramètres!$E$10)))</f>
        <v>2</v>
      </c>
      <c r="AY230" s="168" t="str">
        <f t="shared" si="147"/>
        <v>-</v>
      </c>
      <c r="AZ230" s="298">
        <f t="shared" si="180"/>
        <v>1.8511661037218241E-3</v>
      </c>
      <c r="BB230" s="240" t="str">
        <f>IF($BD$9="OUI","U",IF(Paramètres!$D$10=Paramètres!$G$10,"",IF(F230&lt;$BD$7,$BF$8,IF(AND(F230&gt;=$BD$7,F230&lt;$BD$8),$BF$7,IF(AND(F230&gt;=$BD$8,F230&lt;$BE$7),$BF$8,$BF$7)))))</f>
        <v>E</v>
      </c>
    </row>
    <row r="231" spans="6:54" ht="14">
      <c r="F231" s="297">
        <f t="shared" si="181"/>
        <v>44419</v>
      </c>
      <c r="G231" s="169">
        <f t="shared" si="148"/>
        <v>223</v>
      </c>
      <c r="H231" s="170">
        <f t="shared" si="149"/>
        <v>216.78880000000004</v>
      </c>
      <c r="I231" s="170">
        <f t="shared" si="150"/>
        <v>-1.1270474874500094</v>
      </c>
      <c r="J231" s="170">
        <f t="shared" si="151"/>
        <v>138.66175251255004</v>
      </c>
      <c r="K231" s="170">
        <f t="shared" si="152"/>
        <v>2.4324811916802038</v>
      </c>
      <c r="L231" s="171">
        <f t="shared" si="153"/>
        <v>5.2217348169207778</v>
      </c>
      <c r="M231" s="172" t="str">
        <f t="shared" si="154"/>
        <v>+</v>
      </c>
      <c r="N231" s="173">
        <f t="shared" si="155"/>
        <v>0.21757228403836573</v>
      </c>
      <c r="O231" s="174">
        <f t="shared" si="156"/>
        <v>15.233187522771919</v>
      </c>
      <c r="P231" s="175">
        <f t="shared" ref="P231:P294" si="183">(12+$L231/60+$O$3*4/60+AX231)/24</f>
        <v>0.58495336522779995</v>
      </c>
      <c r="Q231" s="174">
        <f t="shared" si="157"/>
        <v>60.051048633883035</v>
      </c>
      <c r="R231" s="170">
        <f t="shared" si="158"/>
        <v>107.18347203958655</v>
      </c>
      <c r="S231" s="170">
        <f t="shared" si="159"/>
        <v>7.145564802639103</v>
      </c>
      <c r="T231" s="291">
        <f t="shared" si="182"/>
        <v>0.59546373355325855</v>
      </c>
      <c r="U231" s="170">
        <f t="shared" si="160"/>
        <v>4.854435197360897</v>
      </c>
      <c r="V231" s="170">
        <f t="shared" si="161"/>
        <v>19.145564802639104</v>
      </c>
      <c r="W231" s="176">
        <f t="shared" si="162"/>
        <v>0.2022681332233707</v>
      </c>
      <c r="X231" s="176">
        <f t="shared" si="163"/>
        <v>0.79773186677662933</v>
      </c>
      <c r="Y231" s="173">
        <f t="shared" si="164"/>
        <v>0.28750000000000003</v>
      </c>
      <c r="Z231" s="173">
        <f t="shared" si="140"/>
        <v>0.88263888888888886</v>
      </c>
      <c r="AA231" s="174">
        <f t="shared" si="165"/>
        <v>112.79291278558914</v>
      </c>
      <c r="AB231" s="174">
        <f t="shared" si="166"/>
        <v>42.6773979775162</v>
      </c>
      <c r="AC231" s="170">
        <f t="shared" si="167"/>
        <v>115.36887179688482</v>
      </c>
      <c r="AD231" s="170">
        <f t="shared" si="168"/>
        <v>7.6912581197923213</v>
      </c>
      <c r="AE231" s="176">
        <f t="shared" si="169"/>
        <v>0.17953091167531995</v>
      </c>
      <c r="AF231" s="176">
        <f t="shared" si="170"/>
        <v>0.82046908832468013</v>
      </c>
      <c r="AG231" s="173">
        <f t="shared" si="141"/>
        <v>0.26448427690311987</v>
      </c>
      <c r="AH231" s="173">
        <f t="shared" si="142"/>
        <v>0.90542245355248008</v>
      </c>
      <c r="AI231" s="170">
        <f t="shared" si="171"/>
        <v>125.44314815952031</v>
      </c>
      <c r="AJ231" s="170">
        <f t="shared" si="172"/>
        <v>8.3628765439680208</v>
      </c>
      <c r="AK231" s="176">
        <f t="shared" si="173"/>
        <v>0.15154681066799913</v>
      </c>
      <c r="AL231" s="176">
        <f t="shared" si="174"/>
        <v>0.84845318933200087</v>
      </c>
      <c r="AM231" s="173">
        <f t="shared" si="143"/>
        <v>0.23650017589579905</v>
      </c>
      <c r="AN231" s="173">
        <f t="shared" si="144"/>
        <v>0.93340655455980082</v>
      </c>
      <c r="AO231" s="170">
        <f t="shared" si="175"/>
        <v>136.75281557984272</v>
      </c>
      <c r="AP231" s="170">
        <f t="shared" si="176"/>
        <v>9.1168543719895148</v>
      </c>
      <c r="AQ231" s="176">
        <f t="shared" si="177"/>
        <v>0.12013106783377021</v>
      </c>
      <c r="AR231" s="176">
        <f t="shared" si="178"/>
        <v>0.87986893216622974</v>
      </c>
      <c r="AS231" s="173">
        <f t="shared" si="145"/>
        <v>0.20508443306157012</v>
      </c>
      <c r="AT231" s="173">
        <f t="shared" si="146"/>
        <v>0.96482229739402969</v>
      </c>
      <c r="AU231" s="177">
        <f t="shared" si="139"/>
        <v>4</v>
      </c>
      <c r="AV231" s="178" t="str">
        <f t="shared" si="179"/>
        <v>Mercredi</v>
      </c>
      <c r="AW231" s="177" t="str">
        <f>IF($BD$9="OUI","U",IF(Paramètres!$E$10=Paramètres!$G$10,"-",IF(F231&lt;$BD$7,$BF$8,IF(AND(F231&gt;=$BD$7,F231&lt;$BD$8),$BF$7,IF(AND(F231&gt;=$BD$8,F231&lt;$BE$7),$BF$8,$BF$7)))))</f>
        <v>E</v>
      </c>
      <c r="AX231" s="179">
        <f>IF($BD$9="OUI",0,IF(AW231="H",Paramètres!$E$10,IF(AW231="E",Paramètres!$G$10,Paramètres!$E$10)))</f>
        <v>2</v>
      </c>
      <c r="AY231" s="168" t="str">
        <f t="shared" si="147"/>
        <v>-</v>
      </c>
      <c r="AZ231" s="298">
        <f t="shared" si="180"/>
        <v>1.8685517296033183E-3</v>
      </c>
      <c r="BB231" s="240" t="str">
        <f>IF($BD$9="OUI","U",IF(Paramètres!$D$10=Paramètres!$G$10,"",IF(F231&lt;$BD$7,$BF$8,IF(AND(F231&gt;=$BD$7,F231&lt;$BD$8),$BF$7,IF(AND(F231&gt;=$BD$8,F231&lt;$BE$7),$BF$8,$BF$7)))))</f>
        <v>E</v>
      </c>
    </row>
    <row r="232" spans="6:54" ht="14">
      <c r="F232" s="297">
        <f t="shared" si="181"/>
        <v>44420</v>
      </c>
      <c r="G232" s="169">
        <f t="shared" si="148"/>
        <v>224</v>
      </c>
      <c r="H232" s="170">
        <f t="shared" si="149"/>
        <v>217.77440000000001</v>
      </c>
      <c r="I232" s="170">
        <f t="shared" si="150"/>
        <v>-1.1530610453016576</v>
      </c>
      <c r="J232" s="170">
        <f t="shared" si="151"/>
        <v>139.62133895469833</v>
      </c>
      <c r="K232" s="170">
        <f t="shared" si="152"/>
        <v>2.4171793766755312</v>
      </c>
      <c r="L232" s="171">
        <f t="shared" si="153"/>
        <v>5.0564733254954941</v>
      </c>
      <c r="M232" s="172" t="str">
        <f t="shared" si="154"/>
        <v>+</v>
      </c>
      <c r="N232" s="173">
        <f t="shared" si="155"/>
        <v>0.21068638856231225</v>
      </c>
      <c r="O232" s="174">
        <f t="shared" si="156"/>
        <v>14.934180645562462</v>
      </c>
      <c r="P232" s="175">
        <f t="shared" si="183"/>
        <v>0.58483860030319901</v>
      </c>
      <c r="Q232" s="174">
        <f t="shared" si="157"/>
        <v>59.752041756673577</v>
      </c>
      <c r="R232" s="170">
        <f t="shared" si="158"/>
        <v>106.84412531357717</v>
      </c>
      <c r="S232" s="170">
        <f t="shared" si="159"/>
        <v>7.122941687571811</v>
      </c>
      <c r="T232" s="291">
        <f t="shared" si="182"/>
        <v>0.59357847396431762</v>
      </c>
      <c r="U232" s="170">
        <f t="shared" si="160"/>
        <v>4.877058312428189</v>
      </c>
      <c r="V232" s="170">
        <f t="shared" si="161"/>
        <v>19.12294168757181</v>
      </c>
      <c r="W232" s="176">
        <f t="shared" si="162"/>
        <v>0.20321076301784122</v>
      </c>
      <c r="X232" s="176">
        <f t="shared" si="163"/>
        <v>0.79678923698215876</v>
      </c>
      <c r="Y232" s="173">
        <f t="shared" si="164"/>
        <v>0.28819444444444448</v>
      </c>
      <c r="Z232" s="173">
        <f t="shared" si="140"/>
        <v>0.88194444444444453</v>
      </c>
      <c r="AA232" s="174">
        <f t="shared" si="165"/>
        <v>112.34934148996977</v>
      </c>
      <c r="AB232" s="174">
        <f t="shared" si="166"/>
        <v>42.764665059797842</v>
      </c>
      <c r="AC232" s="170">
        <f t="shared" si="167"/>
        <v>114.99845665168735</v>
      </c>
      <c r="AD232" s="170">
        <f t="shared" si="168"/>
        <v>7.6665637767791566</v>
      </c>
      <c r="AE232" s="176">
        <f t="shared" si="169"/>
        <v>0.1805598426342018</v>
      </c>
      <c r="AF232" s="176">
        <f t="shared" si="170"/>
        <v>0.81944015736579823</v>
      </c>
      <c r="AG232" s="173">
        <f t="shared" si="141"/>
        <v>0.26539844293740084</v>
      </c>
      <c r="AH232" s="173">
        <f t="shared" si="142"/>
        <v>0.90427875766899735</v>
      </c>
      <c r="AI232" s="170">
        <f t="shared" si="171"/>
        <v>125.01784570113594</v>
      </c>
      <c r="AJ232" s="170">
        <f t="shared" si="172"/>
        <v>8.3345230467423956</v>
      </c>
      <c r="AK232" s="176">
        <f t="shared" si="173"/>
        <v>0.15272820638573351</v>
      </c>
      <c r="AL232" s="176">
        <f t="shared" si="174"/>
        <v>0.84727179361426652</v>
      </c>
      <c r="AM232" s="173">
        <f t="shared" si="143"/>
        <v>0.23756680668893257</v>
      </c>
      <c r="AN232" s="173">
        <f t="shared" si="144"/>
        <v>0.93211039391746564</v>
      </c>
      <c r="AO232" s="170">
        <f t="shared" si="175"/>
        <v>136.23083288756192</v>
      </c>
      <c r="AP232" s="170">
        <f t="shared" si="176"/>
        <v>9.0820555258374611</v>
      </c>
      <c r="AQ232" s="176">
        <f t="shared" si="177"/>
        <v>0.12158101975677245</v>
      </c>
      <c r="AR232" s="176">
        <f t="shared" si="178"/>
        <v>0.87841898024322751</v>
      </c>
      <c r="AS232" s="173">
        <f t="shared" si="145"/>
        <v>0.2064196200599715</v>
      </c>
      <c r="AT232" s="173">
        <f t="shared" si="146"/>
        <v>0.96325758054642663</v>
      </c>
      <c r="AU232" s="177">
        <f t="shared" ref="AU232:AU295" si="184">WEEKDAY(F232,1)</f>
        <v>5</v>
      </c>
      <c r="AV232" s="178" t="str">
        <f t="shared" si="179"/>
        <v>Jeudi</v>
      </c>
      <c r="AW232" s="177" t="str">
        <f>IF($BD$9="OUI","U",IF(Paramètres!$E$10=Paramètres!$G$10,"-",IF(F232&lt;$BD$7,$BF$8,IF(AND(F232&gt;=$BD$7,F232&lt;$BD$8),$BF$7,IF(AND(F232&gt;=$BD$8,F232&lt;$BE$7),$BF$8,$BF$7)))))</f>
        <v>E</v>
      </c>
      <c r="AX232" s="179">
        <f>IF($BD$9="OUI",0,IF(AW232="H",Paramètres!$E$10,IF(AW232="E",Paramètres!$G$10,Paramètres!$E$10)))</f>
        <v>2</v>
      </c>
      <c r="AY232" s="168" t="str">
        <f t="shared" si="147"/>
        <v>-</v>
      </c>
      <c r="AZ232" s="298">
        <f t="shared" si="180"/>
        <v>1.885259588940924E-3</v>
      </c>
      <c r="BB232" s="240" t="str">
        <f>IF($BD$9="OUI","U",IF(Paramètres!$D$10=Paramètres!$G$10,"",IF(F232&lt;$BD$7,$BF$8,IF(AND(F232&gt;=$BD$7,F232&lt;$BD$8),$BF$7,IF(AND(F232&gt;=$BD$8,F232&lt;$BE$7),$BF$8,$BF$7)))))</f>
        <v>E</v>
      </c>
    </row>
    <row r="233" spans="6:54" ht="14">
      <c r="F233" s="297">
        <f t="shared" si="181"/>
        <v>44421</v>
      </c>
      <c r="G233" s="169">
        <f t="shared" si="148"/>
        <v>225</v>
      </c>
      <c r="H233" s="170">
        <f t="shared" si="149"/>
        <v>218.76</v>
      </c>
      <c r="I233" s="170">
        <f t="shared" si="150"/>
        <v>-1.1787506026313479</v>
      </c>
      <c r="J233" s="170">
        <f t="shared" si="151"/>
        <v>140.58124939736865</v>
      </c>
      <c r="K233" s="170">
        <f t="shared" si="152"/>
        <v>2.3992158294005401</v>
      </c>
      <c r="L233" s="171">
        <f t="shared" si="153"/>
        <v>4.8818609070767689</v>
      </c>
      <c r="M233" s="172" t="str">
        <f t="shared" si="154"/>
        <v>+</v>
      </c>
      <c r="N233" s="173">
        <f t="shared" si="155"/>
        <v>0.20341087112819869</v>
      </c>
      <c r="O233" s="174">
        <f t="shared" si="156"/>
        <v>14.631206057061904</v>
      </c>
      <c r="P233" s="175">
        <f t="shared" si="183"/>
        <v>0.58471734167929712</v>
      </c>
      <c r="Q233" s="174">
        <f t="shared" si="157"/>
        <v>59.449067168173016</v>
      </c>
      <c r="R233" s="170">
        <f t="shared" si="158"/>
        <v>106.50189001528545</v>
      </c>
      <c r="S233" s="170">
        <f t="shared" si="159"/>
        <v>7.1001260010190306</v>
      </c>
      <c r="T233" s="291">
        <f t="shared" si="182"/>
        <v>0.59167716675158588</v>
      </c>
      <c r="U233" s="170">
        <f t="shared" si="160"/>
        <v>4.8998739989809694</v>
      </c>
      <c r="V233" s="170">
        <f t="shared" si="161"/>
        <v>19.100126001019031</v>
      </c>
      <c r="W233" s="176">
        <f t="shared" si="162"/>
        <v>0.20416141662420706</v>
      </c>
      <c r="X233" s="176">
        <f t="shared" si="163"/>
        <v>0.79583858337579294</v>
      </c>
      <c r="Y233" s="173">
        <f t="shared" si="164"/>
        <v>0.28888888888888892</v>
      </c>
      <c r="Z233" s="173">
        <f t="shared" si="140"/>
        <v>0.88055555555555554</v>
      </c>
      <c r="AA233" s="174">
        <f t="shared" si="165"/>
        <v>111.90069240931652</v>
      </c>
      <c r="AB233" s="174">
        <f t="shared" si="166"/>
        <v>42.850981304788675</v>
      </c>
      <c r="AC233" s="170">
        <f t="shared" si="167"/>
        <v>114.62557667737185</v>
      </c>
      <c r="AD233" s="170">
        <f t="shared" si="168"/>
        <v>7.6417051118247903</v>
      </c>
      <c r="AE233" s="176">
        <f t="shared" si="169"/>
        <v>0.18159562034063373</v>
      </c>
      <c r="AF233" s="176">
        <f t="shared" si="170"/>
        <v>0.8184043796593663</v>
      </c>
      <c r="AG233" s="173">
        <f t="shared" si="141"/>
        <v>0.26631296201993088</v>
      </c>
      <c r="AH233" s="173">
        <f t="shared" si="142"/>
        <v>0.90312172133866353</v>
      </c>
      <c r="AI233" s="170">
        <f t="shared" si="171"/>
        <v>124.59093013906319</v>
      </c>
      <c r="AJ233" s="170">
        <f t="shared" si="172"/>
        <v>8.3060620092708799</v>
      </c>
      <c r="AK233" s="176">
        <f t="shared" si="173"/>
        <v>0.15391408294704667</v>
      </c>
      <c r="AL233" s="176">
        <f t="shared" si="174"/>
        <v>0.84608591705295344</v>
      </c>
      <c r="AM233" s="173">
        <f t="shared" si="143"/>
        <v>0.23863142462634382</v>
      </c>
      <c r="AN233" s="173">
        <f t="shared" si="144"/>
        <v>0.93080325873225067</v>
      </c>
      <c r="AO233" s="170">
        <f t="shared" si="175"/>
        <v>135.70943079640691</v>
      </c>
      <c r="AP233" s="170">
        <f t="shared" si="176"/>
        <v>9.0472953864271268</v>
      </c>
      <c r="AQ233" s="176">
        <f t="shared" si="177"/>
        <v>0.12302935889886972</v>
      </c>
      <c r="AR233" s="176">
        <f t="shared" si="178"/>
        <v>0.87697064110113032</v>
      </c>
      <c r="AS233" s="173">
        <f t="shared" si="145"/>
        <v>0.20774670057816688</v>
      </c>
      <c r="AT233" s="173">
        <f t="shared" si="146"/>
        <v>0.96168798278042755</v>
      </c>
      <c r="AU233" s="177">
        <f t="shared" si="184"/>
        <v>6</v>
      </c>
      <c r="AV233" s="178" t="str">
        <f t="shared" si="179"/>
        <v>Vendredi</v>
      </c>
      <c r="AW233" s="177" t="str">
        <f>IF($BD$9="OUI","U",IF(Paramètres!$E$10=Paramètres!$G$10,"-",IF(F233&lt;$BD$7,$BF$8,IF(AND(F233&gt;=$BD$7,F233&lt;$BD$8),$BF$7,IF(AND(F233&gt;=$BD$8,F233&lt;$BE$7),$BF$8,$BF$7)))))</f>
        <v>E</v>
      </c>
      <c r="AX233" s="179">
        <f>IF($BD$9="OUI",0,IF(AW233="H",Paramètres!$E$10,IF(AW233="E",Paramètres!$G$10,Paramètres!$E$10)))</f>
        <v>2</v>
      </c>
      <c r="AY233" s="168" t="str">
        <f t="shared" si="147"/>
        <v>-</v>
      </c>
      <c r="AZ233" s="298">
        <f t="shared" si="180"/>
        <v>1.9013072127317399E-3</v>
      </c>
      <c r="BB233" s="240" t="str">
        <f>IF($BD$9="OUI","U",IF(Paramètres!$D$10=Paramètres!$G$10,"",IF(F233&lt;$BD$7,$BF$8,IF(AND(F233&gt;=$BD$7,F233&lt;$BD$8),$BF$7,IF(AND(F233&gt;=$BD$8,F233&lt;$BE$7),$BF$8,$BF$7)))))</f>
        <v>E</v>
      </c>
    </row>
    <row r="234" spans="6:54" ht="14">
      <c r="F234" s="297">
        <f t="shared" si="181"/>
        <v>44422</v>
      </c>
      <c r="G234" s="169">
        <f t="shared" si="148"/>
        <v>226</v>
      </c>
      <c r="H234" s="170">
        <f t="shared" si="149"/>
        <v>219.74559999999997</v>
      </c>
      <c r="I234" s="170">
        <f t="shared" si="150"/>
        <v>-1.204108700103818</v>
      </c>
      <c r="J234" s="170">
        <f t="shared" si="151"/>
        <v>141.54149129989617</v>
      </c>
      <c r="K234" s="170">
        <f t="shared" si="152"/>
        <v>2.3786190769775839</v>
      </c>
      <c r="L234" s="171">
        <f t="shared" si="153"/>
        <v>4.6980415074950637</v>
      </c>
      <c r="M234" s="172" t="str">
        <f t="shared" si="154"/>
        <v>+</v>
      </c>
      <c r="N234" s="173">
        <f t="shared" si="155"/>
        <v>0.195751729478961</v>
      </c>
      <c r="O234" s="174">
        <f t="shared" si="156"/>
        <v>14.324350051239318</v>
      </c>
      <c r="P234" s="175">
        <f t="shared" si="183"/>
        <v>0.58458968931847655</v>
      </c>
      <c r="Q234" s="174">
        <f t="shared" si="157"/>
        <v>59.142211162350435</v>
      </c>
      <c r="R234" s="170">
        <f t="shared" si="158"/>
        <v>106.15688182051561</v>
      </c>
      <c r="S234" s="170">
        <f t="shared" si="159"/>
        <v>7.0771254547010409</v>
      </c>
      <c r="T234" s="291">
        <f t="shared" si="182"/>
        <v>0.58976045455842008</v>
      </c>
      <c r="U234" s="170">
        <f t="shared" si="160"/>
        <v>4.9228745452989591</v>
      </c>
      <c r="V234" s="170">
        <f t="shared" si="161"/>
        <v>19.07712545470104</v>
      </c>
      <c r="W234" s="176">
        <f t="shared" si="162"/>
        <v>0.20511977272078996</v>
      </c>
      <c r="X234" s="176">
        <f t="shared" si="163"/>
        <v>0.79488022727921004</v>
      </c>
      <c r="Y234" s="173">
        <f t="shared" si="164"/>
        <v>0.28958333333333336</v>
      </c>
      <c r="Z234" s="173">
        <f t="shared" si="140"/>
        <v>0.87916666666666676</v>
      </c>
      <c r="AA234" s="174">
        <f t="shared" si="165"/>
        <v>111.44710188202107</v>
      </c>
      <c r="AB234" s="174">
        <f t="shared" si="166"/>
        <v>42.936263667076432</v>
      </c>
      <c r="AC234" s="170">
        <f t="shared" si="167"/>
        <v>114.25036857891556</v>
      </c>
      <c r="AD234" s="170">
        <f t="shared" si="168"/>
        <v>7.6166912385943704</v>
      </c>
      <c r="AE234" s="176">
        <f t="shared" si="169"/>
        <v>0.18263786505856791</v>
      </c>
      <c r="AF234" s="176">
        <f t="shared" si="170"/>
        <v>0.81736213494143206</v>
      </c>
      <c r="AG234" s="173">
        <f t="shared" si="141"/>
        <v>0.26722755437704443</v>
      </c>
      <c r="AH234" s="173">
        <f t="shared" si="142"/>
        <v>0.90195182425990861</v>
      </c>
      <c r="AI234" s="170">
        <f t="shared" si="171"/>
        <v>124.16256128140317</v>
      </c>
      <c r="AJ234" s="170">
        <f t="shared" si="172"/>
        <v>8.2775040854268784</v>
      </c>
      <c r="AK234" s="176">
        <f t="shared" si="173"/>
        <v>0.15510399644054673</v>
      </c>
      <c r="AL234" s="176">
        <f t="shared" si="174"/>
        <v>0.84489600355945316</v>
      </c>
      <c r="AM234" s="173">
        <f t="shared" si="143"/>
        <v>0.23969368575902325</v>
      </c>
      <c r="AN234" s="173">
        <f t="shared" si="144"/>
        <v>0.9294856928779297</v>
      </c>
      <c r="AO234" s="170">
        <f t="shared" si="175"/>
        <v>135.18875374778332</v>
      </c>
      <c r="AP234" s="170">
        <f t="shared" si="176"/>
        <v>9.0125835831855543</v>
      </c>
      <c r="AQ234" s="176">
        <f t="shared" si="177"/>
        <v>0.12447568403393523</v>
      </c>
      <c r="AR234" s="176">
        <f t="shared" si="178"/>
        <v>0.87552431596606473</v>
      </c>
      <c r="AS234" s="173">
        <f t="shared" si="145"/>
        <v>0.20906537335241174</v>
      </c>
      <c r="AT234" s="173">
        <f t="shared" si="146"/>
        <v>0.96011400528454116</v>
      </c>
      <c r="AU234" s="177">
        <f t="shared" si="184"/>
        <v>7</v>
      </c>
      <c r="AV234" s="178" t="str">
        <f t="shared" si="179"/>
        <v>Samedi</v>
      </c>
      <c r="AW234" s="177" t="str">
        <f>IF($BD$9="OUI","U",IF(Paramètres!$E$10=Paramètres!$G$10,"-",IF(F234&lt;$BD$7,$BF$8,IF(AND(F234&gt;=$BD$7,F234&lt;$BD$8),$BF$7,IF(AND(F234&gt;=$BD$8,F234&lt;$BE$7),$BF$8,$BF$7)))))</f>
        <v>E</v>
      </c>
      <c r="AX234" s="179">
        <f>IF($BD$9="OUI",0,IF(AW234="H",Paramètres!$E$10,IF(AW234="E",Paramètres!$G$10,Paramètres!$E$10)))</f>
        <v>2</v>
      </c>
      <c r="AY234" s="168" t="str">
        <f t="shared" si="147"/>
        <v>-</v>
      </c>
      <c r="AZ234" s="298">
        <f t="shared" si="180"/>
        <v>1.9167121931658038E-3</v>
      </c>
      <c r="BB234" s="240" t="str">
        <f>IF($BD$9="OUI","U",IF(Paramètres!$D$10=Paramètres!$G$10,"",IF(F234&lt;$BD$7,$BF$8,IF(AND(F234&gt;=$BD$7,F234&lt;$BD$8),$BF$7,IF(AND(F234&gt;=$BD$8,F234&lt;$BE$7),$BF$8,$BF$7)))))</f>
        <v>E</v>
      </c>
    </row>
    <row r="235" spans="6:54" ht="14">
      <c r="F235" s="297">
        <f t="shared" si="181"/>
        <v>44423</v>
      </c>
      <c r="G235" s="169">
        <f t="shared" si="148"/>
        <v>227</v>
      </c>
      <c r="H235" s="170">
        <f t="shared" si="149"/>
        <v>220.73119999999994</v>
      </c>
      <c r="I235" s="170">
        <f t="shared" si="150"/>
        <v>-1.2291279559492685</v>
      </c>
      <c r="J235" s="170">
        <f t="shared" si="151"/>
        <v>142.50207204405075</v>
      </c>
      <c r="K235" s="170">
        <f t="shared" si="152"/>
        <v>2.3554202788887388</v>
      </c>
      <c r="L235" s="171">
        <f t="shared" si="153"/>
        <v>4.5051692917578814</v>
      </c>
      <c r="M235" s="172" t="str">
        <f t="shared" si="154"/>
        <v>+</v>
      </c>
      <c r="N235" s="173">
        <f t="shared" si="155"/>
        <v>0.1877153871565784</v>
      </c>
      <c r="O235" s="174">
        <f t="shared" si="156"/>
        <v>14.013699226094639</v>
      </c>
      <c r="P235" s="175">
        <f t="shared" si="183"/>
        <v>0.58445575027977015</v>
      </c>
      <c r="Q235" s="174">
        <f t="shared" si="157"/>
        <v>58.831560337205751</v>
      </c>
      <c r="R235" s="170">
        <f t="shared" si="158"/>
        <v>105.80921323690393</v>
      </c>
      <c r="S235" s="170">
        <f t="shared" si="159"/>
        <v>7.0539475491269288</v>
      </c>
      <c r="T235" s="291">
        <f t="shared" si="182"/>
        <v>0.58782896242724403</v>
      </c>
      <c r="U235" s="170">
        <f t="shared" si="160"/>
        <v>4.9460524508730712</v>
      </c>
      <c r="V235" s="170">
        <f t="shared" si="161"/>
        <v>19.053947549126928</v>
      </c>
      <c r="W235" s="176">
        <f t="shared" si="162"/>
        <v>0.20608551878637796</v>
      </c>
      <c r="X235" s="176">
        <f t="shared" si="163"/>
        <v>0.79391448121362196</v>
      </c>
      <c r="Y235" s="173">
        <f t="shared" si="164"/>
        <v>0.2902777777777778</v>
      </c>
      <c r="Z235" s="173">
        <f t="shared" si="140"/>
        <v>0.87847222222222221</v>
      </c>
      <c r="AA235" s="174">
        <f t="shared" si="165"/>
        <v>110.98870496570751</v>
      </c>
      <c r="AB235" s="174">
        <f t="shared" si="166"/>
        <v>43.020431414061569</v>
      </c>
      <c r="AC235" s="170">
        <f t="shared" si="167"/>
        <v>113.87296472868313</v>
      </c>
      <c r="AD235" s="170">
        <f t="shared" si="168"/>
        <v>7.591530981912209</v>
      </c>
      <c r="AE235" s="176">
        <f t="shared" si="169"/>
        <v>0.18368620908699129</v>
      </c>
      <c r="AF235" s="176">
        <f t="shared" si="170"/>
        <v>0.8163137909130086</v>
      </c>
      <c r="AG235" s="173">
        <f t="shared" si="141"/>
        <v>0.26814195936676138</v>
      </c>
      <c r="AH235" s="173">
        <f t="shared" si="142"/>
        <v>0.90076954119277886</v>
      </c>
      <c r="AI235" s="170">
        <f t="shared" si="171"/>
        <v>123.73289242499187</v>
      </c>
      <c r="AJ235" s="170">
        <f t="shared" si="172"/>
        <v>8.2488594949994578</v>
      </c>
      <c r="AK235" s="176">
        <f t="shared" si="173"/>
        <v>0.15629752104168926</v>
      </c>
      <c r="AL235" s="176">
        <f t="shared" si="174"/>
        <v>0.84370247895831074</v>
      </c>
      <c r="AM235" s="173">
        <f t="shared" si="143"/>
        <v>0.24075327132145938</v>
      </c>
      <c r="AN235" s="173">
        <f t="shared" si="144"/>
        <v>0.92815822923808089</v>
      </c>
      <c r="AO235" s="170">
        <f t="shared" si="175"/>
        <v>134.66893733262572</v>
      </c>
      <c r="AP235" s="170">
        <f t="shared" si="176"/>
        <v>8.9779291555083809</v>
      </c>
      <c r="AQ235" s="176">
        <f t="shared" si="177"/>
        <v>0.12591961852048414</v>
      </c>
      <c r="AR235" s="176">
        <f t="shared" si="178"/>
        <v>0.87408038147951583</v>
      </c>
      <c r="AS235" s="173">
        <f t="shared" si="145"/>
        <v>0.21037536880025423</v>
      </c>
      <c r="AT235" s="173">
        <f t="shared" si="146"/>
        <v>0.95853613175928609</v>
      </c>
      <c r="AU235" s="177">
        <f t="shared" si="184"/>
        <v>1</v>
      </c>
      <c r="AV235" s="178" t="str">
        <f t="shared" si="179"/>
        <v>Dimanche</v>
      </c>
      <c r="AW235" s="177" t="str">
        <f>IF($BD$9="OUI","U",IF(Paramètres!$E$10=Paramètres!$G$10,"-",IF(F235&lt;$BD$7,$BF$8,IF(AND(F235&gt;=$BD$7,F235&lt;$BD$8),$BF$7,IF(AND(F235&gt;=$BD$8,F235&lt;$BE$7),$BF$8,$BF$7)))))</f>
        <v>E</v>
      </c>
      <c r="AX235" s="179">
        <f>IF($BD$9="OUI",0,IF(AW235="H",Paramètres!$E$10,IF(AW235="E",Paramètres!$G$10,Paramètres!$E$10)))</f>
        <v>2</v>
      </c>
      <c r="AY235" s="168" t="str">
        <f t="shared" si="147"/>
        <v>-</v>
      </c>
      <c r="AZ235" s="298">
        <f t="shared" si="180"/>
        <v>1.9314921311760491E-3</v>
      </c>
      <c r="BB235" s="240" t="str">
        <f>IF($BD$9="OUI","U",IF(Paramètres!$D$10=Paramètres!$G$10,"",IF(F235&lt;$BD$7,$BF$8,IF(AND(F235&gt;=$BD$7,F235&lt;$BD$8),$BF$7,IF(AND(F235&gt;=$BD$8,F235&lt;$BE$7),$BF$8,$BF$7)))))</f>
        <v>E</v>
      </c>
    </row>
    <row r="236" spans="6:54" ht="14">
      <c r="F236" s="297">
        <f t="shared" si="181"/>
        <v>44424</v>
      </c>
      <c r="G236" s="169">
        <f t="shared" si="148"/>
        <v>228</v>
      </c>
      <c r="H236" s="170">
        <f t="shared" si="149"/>
        <v>221.71680000000003</v>
      </c>
      <c r="I236" s="170">
        <f t="shared" si="150"/>
        <v>-1.2538010680035945</v>
      </c>
      <c r="J236" s="170">
        <f t="shared" si="151"/>
        <v>143.46299893199637</v>
      </c>
      <c r="K236" s="170">
        <f t="shared" si="152"/>
        <v>2.329653152505661</v>
      </c>
      <c r="L236" s="171">
        <f t="shared" si="153"/>
        <v>4.3034083380082659</v>
      </c>
      <c r="M236" s="172" t="str">
        <f t="shared" si="154"/>
        <v>+</v>
      </c>
      <c r="N236" s="173">
        <f t="shared" si="155"/>
        <v>0.17930868075034442</v>
      </c>
      <c r="O236" s="174">
        <f t="shared" si="156"/>
        <v>13.6993404584685</v>
      </c>
      <c r="P236" s="175">
        <f t="shared" si="183"/>
        <v>0.58431563850633295</v>
      </c>
      <c r="Q236" s="174">
        <f t="shared" si="157"/>
        <v>58.517201569579612</v>
      </c>
      <c r="R236" s="170">
        <f t="shared" si="158"/>
        <v>105.45899361122844</v>
      </c>
      <c r="S236" s="170">
        <f t="shared" si="159"/>
        <v>7.0305995740818954</v>
      </c>
      <c r="T236" s="291">
        <f t="shared" si="182"/>
        <v>0.58588329784015791</v>
      </c>
      <c r="U236" s="170">
        <f t="shared" si="160"/>
        <v>4.9694004259181046</v>
      </c>
      <c r="V236" s="170">
        <f t="shared" si="161"/>
        <v>19.030599574081897</v>
      </c>
      <c r="W236" s="176">
        <f t="shared" si="162"/>
        <v>0.20705835107992102</v>
      </c>
      <c r="X236" s="176">
        <f t="shared" si="163"/>
        <v>0.79294164892007901</v>
      </c>
      <c r="Y236" s="173">
        <f t="shared" si="164"/>
        <v>0.29166666666666669</v>
      </c>
      <c r="Z236" s="173">
        <f t="shared" si="140"/>
        <v>0.87708333333333333</v>
      </c>
      <c r="AA236" s="174">
        <f t="shared" si="165"/>
        <v>110.52563542296346</v>
      </c>
      <c r="AB236" s="174">
        <f t="shared" si="166"/>
        <v>43.103406131700389</v>
      </c>
      <c r="AC236" s="170">
        <f t="shared" si="167"/>
        <v>113.49349321227869</v>
      </c>
      <c r="AD236" s="170">
        <f t="shared" si="168"/>
        <v>7.5662328808185793</v>
      </c>
      <c r="AE236" s="176">
        <f t="shared" si="169"/>
        <v>0.1847402966325592</v>
      </c>
      <c r="AF236" s="176">
        <f t="shared" si="170"/>
        <v>0.8152597033674408</v>
      </c>
      <c r="AG236" s="173">
        <f t="shared" si="141"/>
        <v>0.26905593513889209</v>
      </c>
      <c r="AH236" s="173">
        <f t="shared" si="142"/>
        <v>0.89957534187377375</v>
      </c>
      <c r="AI236" s="170">
        <f t="shared" si="171"/>
        <v>123.3020705223248</v>
      </c>
      <c r="AJ236" s="170">
        <f t="shared" si="172"/>
        <v>8.2201380348216535</v>
      </c>
      <c r="AK236" s="176">
        <f t="shared" si="173"/>
        <v>0.15749424854909777</v>
      </c>
      <c r="AL236" s="176">
        <f t="shared" si="174"/>
        <v>0.84250575145090212</v>
      </c>
      <c r="AM236" s="173">
        <f t="shared" si="143"/>
        <v>0.24180988705543069</v>
      </c>
      <c r="AN236" s="173">
        <f t="shared" si="144"/>
        <v>0.92682138995723518</v>
      </c>
      <c r="AO236" s="170">
        <f t="shared" si="175"/>
        <v>134.15010875934107</v>
      </c>
      <c r="AP236" s="170">
        <f t="shared" si="176"/>
        <v>8.9433405839560702</v>
      </c>
      <c r="AQ236" s="176">
        <f t="shared" si="177"/>
        <v>0.12736080900183042</v>
      </c>
      <c r="AR236" s="176">
        <f t="shared" si="178"/>
        <v>0.87263919099816967</v>
      </c>
      <c r="AS236" s="173">
        <f t="shared" si="145"/>
        <v>0.21167644750816331</v>
      </c>
      <c r="AT236" s="173">
        <f t="shared" si="146"/>
        <v>0.95695482950450261</v>
      </c>
      <c r="AU236" s="177">
        <f t="shared" si="184"/>
        <v>2</v>
      </c>
      <c r="AV236" s="178" t="str">
        <f t="shared" si="179"/>
        <v>Lundi</v>
      </c>
      <c r="AW236" s="177" t="str">
        <f>IF($BD$9="OUI","U",IF(Paramètres!$E$10=Paramètres!$G$10,"-",IF(F236&lt;$BD$7,$BF$8,IF(AND(F236&gt;=$BD$7,F236&lt;$BD$8),$BF$7,IF(AND(F236&gt;=$BD$8,F236&lt;$BE$7),$BF$8,$BF$7)))))</f>
        <v>E</v>
      </c>
      <c r="AX236" s="179">
        <f>IF($BD$9="OUI",0,IF(AW236="H",Paramètres!$E$10,IF(AW236="E",Paramètres!$G$10,Paramètres!$E$10)))</f>
        <v>2</v>
      </c>
      <c r="AY236" s="168" t="str">
        <f t="shared" si="147"/>
        <v>-</v>
      </c>
      <c r="AZ236" s="298">
        <f t="shared" si="180"/>
        <v>1.9456645870861156E-3</v>
      </c>
      <c r="BB236" s="240" t="str">
        <f>IF($BD$9="OUI","U",IF(Paramètres!$D$10=Paramètres!$G$10,"",IF(F236&lt;$BD$7,$BF$8,IF(AND(F236&gt;=$BD$7,F236&lt;$BD$8),$BF$7,IF(AND(F236&gt;=$BD$8,F236&lt;$BE$7),$BF$8,$BF$7)))))</f>
        <v>E</v>
      </c>
    </row>
    <row r="237" spans="6:54" ht="14">
      <c r="F237" s="297">
        <f t="shared" si="181"/>
        <v>44425</v>
      </c>
      <c r="G237" s="169">
        <f t="shared" si="148"/>
        <v>229</v>
      </c>
      <c r="H237" s="170">
        <f t="shared" si="149"/>
        <v>222.70240000000001</v>
      </c>
      <c r="I237" s="170">
        <f t="shared" si="150"/>
        <v>-1.2781208157495056</v>
      </c>
      <c r="J237" s="170">
        <f t="shared" si="151"/>
        <v>144.42427918425051</v>
      </c>
      <c r="K237" s="170">
        <f t="shared" si="152"/>
        <v>2.3013538972664307</v>
      </c>
      <c r="L237" s="171">
        <f t="shared" si="153"/>
        <v>4.0929323260677002</v>
      </c>
      <c r="M237" s="172" t="str">
        <f t="shared" si="154"/>
        <v>+</v>
      </c>
      <c r="N237" s="173">
        <f t="shared" si="155"/>
        <v>0.17053884691948751</v>
      </c>
      <c r="O237" s="174">
        <f t="shared" si="156"/>
        <v>13.38136088076636</v>
      </c>
      <c r="P237" s="175">
        <f t="shared" si="183"/>
        <v>0.58416947460915203</v>
      </c>
      <c r="Q237" s="174">
        <f t="shared" si="157"/>
        <v>58.199221991877472</v>
      </c>
      <c r="R237" s="170">
        <f t="shared" si="158"/>
        <v>105.10632914505301</v>
      </c>
      <c r="S237" s="170">
        <f t="shared" si="159"/>
        <v>7.007088609670201</v>
      </c>
      <c r="T237" s="291">
        <f t="shared" si="182"/>
        <v>0.58392405080585008</v>
      </c>
      <c r="U237" s="170">
        <f t="shared" si="160"/>
        <v>4.992911390329799</v>
      </c>
      <c r="V237" s="170">
        <f t="shared" si="161"/>
        <v>19.007088609670202</v>
      </c>
      <c r="W237" s="176">
        <f t="shared" si="162"/>
        <v>0.20803797459707496</v>
      </c>
      <c r="X237" s="176">
        <f t="shared" si="163"/>
        <v>0.79196202540292504</v>
      </c>
      <c r="Y237" s="173">
        <f t="shared" si="164"/>
        <v>0.29236111111111113</v>
      </c>
      <c r="Z237" s="173">
        <f t="shared" si="140"/>
        <v>0.87638888888888899</v>
      </c>
      <c r="AA237" s="174">
        <f t="shared" si="165"/>
        <v>110.05802571272493</v>
      </c>
      <c r="AB237" s="174">
        <f t="shared" si="166"/>
        <v>43.185111725041722</v>
      </c>
      <c r="AC237" s="170">
        <f t="shared" si="167"/>
        <v>113.11207788346432</v>
      </c>
      <c r="AD237" s="170">
        <f t="shared" si="168"/>
        <v>7.5408051922309545</v>
      </c>
      <c r="AE237" s="176">
        <f t="shared" si="169"/>
        <v>0.18579978365704355</v>
      </c>
      <c r="AF237" s="176">
        <f t="shared" si="170"/>
        <v>0.81420021634295647</v>
      </c>
      <c r="AG237" s="173">
        <f t="shared" si="141"/>
        <v>0.2699692582661955</v>
      </c>
      <c r="AH237" s="173">
        <f t="shared" si="142"/>
        <v>0.8983696909521085</v>
      </c>
      <c r="AI237" s="170">
        <f t="shared" si="171"/>
        <v>122.87023635421026</v>
      </c>
      <c r="AJ237" s="170">
        <f t="shared" si="172"/>
        <v>8.1913490902806849</v>
      </c>
      <c r="AK237" s="176">
        <f t="shared" si="173"/>
        <v>0.15869378790497146</v>
      </c>
      <c r="AL237" s="176">
        <f t="shared" si="174"/>
        <v>0.84130621209502854</v>
      </c>
      <c r="AM237" s="173">
        <f t="shared" si="143"/>
        <v>0.24286326251412341</v>
      </c>
      <c r="AN237" s="173">
        <f t="shared" si="144"/>
        <v>0.92547568670418057</v>
      </c>
      <c r="AO237" s="170">
        <f t="shared" si="175"/>
        <v>133.6323873006078</v>
      </c>
      <c r="AP237" s="170">
        <f t="shared" si="176"/>
        <v>8.908825820040521</v>
      </c>
      <c r="AQ237" s="176">
        <f t="shared" si="177"/>
        <v>0.12879892416497829</v>
      </c>
      <c r="AR237" s="176">
        <f t="shared" si="178"/>
        <v>0.8712010758350216</v>
      </c>
      <c r="AS237" s="173">
        <f t="shared" si="145"/>
        <v>0.21296839877413024</v>
      </c>
      <c r="AT237" s="173">
        <f t="shared" si="146"/>
        <v>0.95537055044417363</v>
      </c>
      <c r="AU237" s="177">
        <f t="shared" si="184"/>
        <v>3</v>
      </c>
      <c r="AV237" s="178" t="str">
        <f t="shared" si="179"/>
        <v>Mardi</v>
      </c>
      <c r="AW237" s="177" t="str">
        <f>IF($BD$9="OUI","U",IF(Paramètres!$E$10=Paramètres!$G$10,"-",IF(F237&lt;$BD$7,$BF$8,IF(AND(F237&gt;=$BD$7,F237&lt;$BD$8),$BF$7,IF(AND(F237&gt;=$BD$8,F237&lt;$BE$7),$BF$8,$BF$7)))))</f>
        <v>E</v>
      </c>
      <c r="AX237" s="179">
        <f>IF($BD$9="OUI",0,IF(AW237="H",Paramètres!$E$10,IF(AW237="E",Paramètres!$G$10,Paramètres!$E$10)))</f>
        <v>2</v>
      </c>
      <c r="AY237" s="168" t="str">
        <f t="shared" si="147"/>
        <v>-</v>
      </c>
      <c r="AZ237" s="298">
        <f t="shared" si="180"/>
        <v>1.9592470343078316E-3</v>
      </c>
      <c r="BB237" s="240" t="str">
        <f>IF($BD$9="OUI","U",IF(Paramètres!$D$10=Paramètres!$G$10,"",IF(F237&lt;$BD$7,$BF$8,IF(AND(F237&gt;=$BD$7,F237&lt;$BD$8),$BF$7,IF(AND(F237&gt;=$BD$8,F237&lt;$BE$7),$BF$8,$BF$7)))))</f>
        <v>E</v>
      </c>
    </row>
    <row r="238" spans="6:54" ht="14">
      <c r="F238" s="297">
        <f t="shared" si="181"/>
        <v>44426</v>
      </c>
      <c r="G238" s="169">
        <f t="shared" si="148"/>
        <v>230</v>
      </c>
      <c r="H238" s="170">
        <f t="shared" si="149"/>
        <v>223.68799999999999</v>
      </c>
      <c r="I238" s="170">
        <f t="shared" si="150"/>
        <v>-1.3020800623581028</v>
      </c>
      <c r="J238" s="170">
        <f t="shared" si="151"/>
        <v>145.38591993764192</v>
      </c>
      <c r="K238" s="170">
        <f t="shared" si="152"/>
        <v>2.270561117772111</v>
      </c>
      <c r="L238" s="171">
        <f t="shared" si="153"/>
        <v>3.8739242216560328</v>
      </c>
      <c r="M238" s="172" t="str">
        <f t="shared" si="154"/>
        <v>+</v>
      </c>
      <c r="N238" s="173">
        <f t="shared" si="155"/>
        <v>0.16141350923566802</v>
      </c>
      <c r="O238" s="174">
        <f t="shared" si="156"/>
        <v>13.059847859575557</v>
      </c>
      <c r="P238" s="175">
        <f t="shared" si="183"/>
        <v>0.58401738564775496</v>
      </c>
      <c r="Q238" s="174">
        <f t="shared" si="157"/>
        <v>57.877708970686669</v>
      </c>
      <c r="R238" s="170">
        <f t="shared" si="158"/>
        <v>104.75132291817096</v>
      </c>
      <c r="S238" s="170">
        <f t="shared" si="159"/>
        <v>6.9834215278780638</v>
      </c>
      <c r="T238" s="291">
        <f t="shared" si="182"/>
        <v>0.58195179398983865</v>
      </c>
      <c r="U238" s="170">
        <f t="shared" si="160"/>
        <v>5.0165784721219362</v>
      </c>
      <c r="V238" s="170">
        <f t="shared" si="161"/>
        <v>18.983421527878065</v>
      </c>
      <c r="W238" s="176">
        <f t="shared" si="162"/>
        <v>0.20902410300508067</v>
      </c>
      <c r="X238" s="176">
        <f t="shared" si="163"/>
        <v>0.79097589699491933</v>
      </c>
      <c r="Y238" s="173">
        <f t="shared" si="164"/>
        <v>0.29305555555555557</v>
      </c>
      <c r="Z238" s="173">
        <f t="shared" si="140"/>
        <v>0.875</v>
      </c>
      <c r="AA238" s="174">
        <f t="shared" si="165"/>
        <v>109.58600698700846</v>
      </c>
      <c r="AB238" s="174">
        <f t="shared" si="166"/>
        <v>43.265474413985196</v>
      </c>
      <c r="AC238" s="170">
        <f t="shared" si="167"/>
        <v>112.72883842734363</v>
      </c>
      <c r="AD238" s="170">
        <f t="shared" si="168"/>
        <v>7.5152558951562423</v>
      </c>
      <c r="AE238" s="176">
        <f t="shared" si="169"/>
        <v>0.18686433770182323</v>
      </c>
      <c r="AF238" s="176">
        <f t="shared" si="170"/>
        <v>0.8131356622981768</v>
      </c>
      <c r="AG238" s="173">
        <f t="shared" si="141"/>
        <v>0.27088172334957822</v>
      </c>
      <c r="AH238" s="173">
        <f t="shared" si="142"/>
        <v>0.89715304794593187</v>
      </c>
      <c r="AI238" s="170">
        <f t="shared" si="171"/>
        <v>122.43752470704698</v>
      </c>
      <c r="AJ238" s="170">
        <f t="shared" si="172"/>
        <v>8.1625016471364642</v>
      </c>
      <c r="AK238" s="176">
        <f t="shared" si="173"/>
        <v>0.15989576470264732</v>
      </c>
      <c r="AL238" s="176">
        <f t="shared" si="174"/>
        <v>0.84010423529735279</v>
      </c>
      <c r="AM238" s="173">
        <f t="shared" si="143"/>
        <v>0.24391315035040229</v>
      </c>
      <c r="AN238" s="173">
        <f t="shared" si="144"/>
        <v>0.92412162094510775</v>
      </c>
      <c r="AO238" s="170">
        <f t="shared" si="175"/>
        <v>133.11588471984928</v>
      </c>
      <c r="AP238" s="170">
        <f t="shared" si="176"/>
        <v>8.8743923146566193</v>
      </c>
      <c r="AQ238" s="176">
        <f t="shared" si="177"/>
        <v>0.13023365355597419</v>
      </c>
      <c r="AR238" s="176">
        <f t="shared" si="178"/>
        <v>0.86976634644402573</v>
      </c>
      <c r="AS238" s="173">
        <f t="shared" si="145"/>
        <v>0.21425103920372915</v>
      </c>
      <c r="AT238" s="173">
        <f t="shared" si="146"/>
        <v>0.95378373209178069</v>
      </c>
      <c r="AU238" s="177">
        <f t="shared" si="184"/>
        <v>4</v>
      </c>
      <c r="AV238" s="178" t="str">
        <f t="shared" si="179"/>
        <v>Mercredi</v>
      </c>
      <c r="AW238" s="177" t="str">
        <f>IF($BD$9="OUI","U",IF(Paramètres!$E$10=Paramètres!$G$10,"-",IF(F238&lt;$BD$7,$BF$8,IF(AND(F238&gt;=$BD$7,F238&lt;$BD$8),$BF$7,IF(AND(F238&gt;=$BD$8,F238&lt;$BE$7),$BF$8,$BF$7)))))</f>
        <v>E</v>
      </c>
      <c r="AX238" s="179">
        <f>IF($BD$9="OUI",0,IF(AW238="H",Paramètres!$E$10,IF(AW238="E",Paramètres!$G$10,Paramètres!$E$10)))</f>
        <v>2</v>
      </c>
      <c r="AY238" s="168" t="str">
        <f t="shared" si="147"/>
        <v>-</v>
      </c>
      <c r="AZ238" s="298">
        <f t="shared" si="180"/>
        <v>1.9722568160114307E-3</v>
      </c>
      <c r="BB238" s="240" t="str">
        <f>IF($BD$9="OUI","U",IF(Paramètres!$D$10=Paramètres!$G$10,"",IF(F238&lt;$BD$7,$BF$8,IF(AND(F238&gt;=$BD$7,F238&lt;$BD$8),$BF$7,IF(AND(F238&gt;=$BD$8,F238&lt;$BE$7),$BF$8,$BF$7)))))</f>
        <v>E</v>
      </c>
    </row>
    <row r="239" spans="6:54" ht="14">
      <c r="F239" s="297">
        <f t="shared" si="181"/>
        <v>44427</v>
      </c>
      <c r="G239" s="169">
        <f t="shared" si="148"/>
        <v>231</v>
      </c>
      <c r="H239" s="170">
        <f t="shared" si="149"/>
        <v>224.67359999999996</v>
      </c>
      <c r="I239" s="170">
        <f t="shared" si="150"/>
        <v>-1.3256717567303651</v>
      </c>
      <c r="J239" s="170">
        <f t="shared" si="151"/>
        <v>146.34792824326962</v>
      </c>
      <c r="K239" s="170">
        <f t="shared" si="152"/>
        <v>2.2373157460713284</v>
      </c>
      <c r="L239" s="171">
        <f t="shared" si="153"/>
        <v>3.6465759573638534</v>
      </c>
      <c r="M239" s="172" t="str">
        <f t="shared" si="154"/>
        <v>+</v>
      </c>
      <c r="N239" s="173">
        <f t="shared" si="155"/>
        <v>0.15194066489016056</v>
      </c>
      <c r="O239" s="174">
        <f t="shared" si="156"/>
        <v>12.734888976148392</v>
      </c>
      <c r="P239" s="175">
        <f t="shared" si="183"/>
        <v>0.58385950490866323</v>
      </c>
      <c r="Q239" s="174">
        <f t="shared" si="157"/>
        <v>57.552750087259504</v>
      </c>
      <c r="R239" s="170">
        <f t="shared" si="158"/>
        <v>104.39407491932528</v>
      </c>
      <c r="S239" s="170">
        <f t="shared" si="159"/>
        <v>6.9596049946216851</v>
      </c>
      <c r="T239" s="291">
        <f t="shared" si="182"/>
        <v>0.57996708288514043</v>
      </c>
      <c r="U239" s="170">
        <f t="shared" si="160"/>
        <v>5.0403950053783149</v>
      </c>
      <c r="V239" s="170">
        <f t="shared" si="161"/>
        <v>18.959604994621685</v>
      </c>
      <c r="W239" s="176">
        <f t="shared" si="162"/>
        <v>0.21001645855742979</v>
      </c>
      <c r="X239" s="176">
        <f t="shared" si="163"/>
        <v>0.78998354144257021</v>
      </c>
      <c r="Y239" s="173">
        <f t="shared" si="164"/>
        <v>0.29375000000000001</v>
      </c>
      <c r="Z239" s="173">
        <f t="shared" si="140"/>
        <v>0.87361111111111101</v>
      </c>
      <c r="AA239" s="174">
        <f t="shared" si="165"/>
        <v>109.1097090926889</v>
      </c>
      <c r="AB239" s="174">
        <f t="shared" si="166"/>
        <v>43.34442272468165</v>
      </c>
      <c r="AC239" s="170">
        <f t="shared" si="167"/>
        <v>112.34389043104687</v>
      </c>
      <c r="AD239" s="170">
        <f t="shared" si="168"/>
        <v>7.4895926954031244</v>
      </c>
      <c r="AE239" s="176">
        <f t="shared" si="169"/>
        <v>0.18793363769153648</v>
      </c>
      <c r="AF239" s="176">
        <f t="shared" si="170"/>
        <v>0.81206636230846352</v>
      </c>
      <c r="AG239" s="173">
        <f t="shared" si="141"/>
        <v>0.27179314260019966</v>
      </c>
      <c r="AH239" s="173">
        <f t="shared" si="142"/>
        <v>0.89592586721712675</v>
      </c>
      <c r="AI239" s="170">
        <f t="shared" si="171"/>
        <v>122.00406455372188</v>
      </c>
      <c r="AJ239" s="170">
        <f t="shared" si="172"/>
        <v>8.1336043035814587</v>
      </c>
      <c r="AK239" s="176">
        <f t="shared" si="173"/>
        <v>0.16109982068410589</v>
      </c>
      <c r="AL239" s="176">
        <f t="shared" si="174"/>
        <v>0.838900179315894</v>
      </c>
      <c r="AM239" s="173">
        <f t="shared" si="143"/>
        <v>0.24495932559276903</v>
      </c>
      <c r="AN239" s="173">
        <f t="shared" si="144"/>
        <v>0.92275968422455723</v>
      </c>
      <c r="AO239" s="170">
        <f t="shared" si="175"/>
        <v>132.6007056782131</v>
      </c>
      <c r="AP239" s="170">
        <f t="shared" si="176"/>
        <v>8.8400470452142077</v>
      </c>
      <c r="AQ239" s="176">
        <f t="shared" si="177"/>
        <v>0.131664706449408</v>
      </c>
      <c r="AR239" s="176">
        <f t="shared" si="178"/>
        <v>0.86833529355059191</v>
      </c>
      <c r="AS239" s="173">
        <f t="shared" si="145"/>
        <v>0.21552421135807118</v>
      </c>
      <c r="AT239" s="173">
        <f t="shared" si="146"/>
        <v>0.95219479845925514</v>
      </c>
      <c r="AU239" s="177">
        <f t="shared" si="184"/>
        <v>5</v>
      </c>
      <c r="AV239" s="178" t="str">
        <f t="shared" si="179"/>
        <v>Jeudi</v>
      </c>
      <c r="AW239" s="177" t="str">
        <f>IF($BD$9="OUI","U",IF(Paramètres!$E$10=Paramètres!$G$10,"-",IF(F239&lt;$BD$7,$BF$8,IF(AND(F239&gt;=$BD$7,F239&lt;$BD$8),$BF$7,IF(AND(F239&gt;=$BD$8,F239&lt;$BE$7),$BF$8,$BF$7)))))</f>
        <v>E</v>
      </c>
      <c r="AX239" s="179">
        <f>IF($BD$9="OUI",0,IF(AW239="H",Paramètres!$E$10,IF(AW239="E",Paramètres!$G$10,Paramètres!$E$10)))</f>
        <v>2</v>
      </c>
      <c r="AY239" s="168" t="str">
        <f t="shared" si="147"/>
        <v>-</v>
      </c>
      <c r="AZ239" s="298">
        <f t="shared" si="180"/>
        <v>1.9847111046982224E-3</v>
      </c>
      <c r="BB239" s="240" t="str">
        <f>IF($BD$9="OUI","U",IF(Paramètres!$D$10=Paramètres!$G$10,"",IF(F239&lt;$BD$7,$BF$8,IF(AND(F239&gt;=$BD$7,F239&lt;$BD$8),$BF$7,IF(AND(F239&gt;=$BD$8,F239&lt;$BE$7),$BF$8,$BF$7)))))</f>
        <v>E</v>
      </c>
    </row>
    <row r="240" spans="6:54" ht="14">
      <c r="F240" s="297">
        <f t="shared" si="181"/>
        <v>44428</v>
      </c>
      <c r="G240" s="169">
        <f t="shared" si="148"/>
        <v>232</v>
      </c>
      <c r="H240" s="170">
        <f t="shared" si="149"/>
        <v>225.65920000000006</v>
      </c>
      <c r="I240" s="170">
        <f t="shared" si="150"/>
        <v>-1.3488889355380707</v>
      </c>
      <c r="J240" s="170">
        <f t="shared" si="151"/>
        <v>147.31031106446193</v>
      </c>
      <c r="K240" s="170">
        <f t="shared" si="152"/>
        <v>2.2016609633959607</v>
      </c>
      <c r="L240" s="171">
        <f t="shared" si="153"/>
        <v>3.4110881114315603</v>
      </c>
      <c r="M240" s="172" t="str">
        <f t="shared" si="154"/>
        <v>+</v>
      </c>
      <c r="N240" s="173">
        <f t="shared" si="155"/>
        <v>0.14212867130964835</v>
      </c>
      <c r="O240" s="174">
        <f t="shared" si="156"/>
        <v>12.40657200872235</v>
      </c>
      <c r="P240" s="175">
        <f t="shared" si="183"/>
        <v>0.58369597168232135</v>
      </c>
      <c r="Q240" s="174">
        <f t="shared" si="157"/>
        <v>57.224433119833463</v>
      </c>
      <c r="R240" s="170">
        <f t="shared" si="158"/>
        <v>104.03468208370232</v>
      </c>
      <c r="S240" s="170">
        <f t="shared" si="159"/>
        <v>6.9356454722468213</v>
      </c>
      <c r="T240" s="291">
        <f t="shared" si="182"/>
        <v>0.5779704560205684</v>
      </c>
      <c r="U240" s="170">
        <f t="shared" si="160"/>
        <v>5.0643545277531787</v>
      </c>
      <c r="V240" s="170">
        <f t="shared" si="161"/>
        <v>18.935645472246822</v>
      </c>
      <c r="W240" s="176">
        <f t="shared" si="162"/>
        <v>0.21101477198971577</v>
      </c>
      <c r="X240" s="176">
        <f t="shared" si="163"/>
        <v>0.78898522801028426</v>
      </c>
      <c r="Y240" s="173">
        <f t="shared" si="164"/>
        <v>0.29444444444444445</v>
      </c>
      <c r="Z240" s="173">
        <f t="shared" si="140"/>
        <v>0.87291666666666667</v>
      </c>
      <c r="AA240" s="174">
        <f t="shared" si="165"/>
        <v>108.62926057803108</v>
      </c>
      <c r="AB240" s="174">
        <f t="shared" si="166"/>
        <v>43.421887476985788</v>
      </c>
      <c r="AC240" s="170">
        <f t="shared" si="167"/>
        <v>111.957345461195</v>
      </c>
      <c r="AD240" s="170">
        <f t="shared" si="168"/>
        <v>7.463823030746334</v>
      </c>
      <c r="AE240" s="176">
        <f t="shared" si="169"/>
        <v>0.18900737371890275</v>
      </c>
      <c r="AF240" s="176">
        <f t="shared" si="170"/>
        <v>0.81099262628109725</v>
      </c>
      <c r="AG240" s="173">
        <f t="shared" si="141"/>
        <v>0.27270334540122404</v>
      </c>
      <c r="AH240" s="173">
        <f t="shared" si="142"/>
        <v>0.8946885979634186</v>
      </c>
      <c r="AI240" s="170">
        <f t="shared" si="171"/>
        <v>121.5699792372242</v>
      </c>
      <c r="AJ240" s="170">
        <f t="shared" si="172"/>
        <v>8.1046652824816139</v>
      </c>
      <c r="AK240" s="176">
        <f t="shared" si="173"/>
        <v>0.16230561322993275</v>
      </c>
      <c r="AL240" s="176">
        <f t="shared" si="174"/>
        <v>0.83769438677006713</v>
      </c>
      <c r="AM240" s="173">
        <f t="shared" si="143"/>
        <v>0.24600158491225402</v>
      </c>
      <c r="AN240" s="173">
        <f t="shared" si="144"/>
        <v>0.92139035845238848</v>
      </c>
      <c r="AO240" s="170">
        <f t="shared" si="175"/>
        <v>132.08694812289679</v>
      </c>
      <c r="AP240" s="170">
        <f t="shared" si="176"/>
        <v>8.805796541526453</v>
      </c>
      <c r="AQ240" s="176">
        <f t="shared" si="177"/>
        <v>0.13309181076973112</v>
      </c>
      <c r="AR240" s="176">
        <f t="shared" si="178"/>
        <v>0.86690818923026891</v>
      </c>
      <c r="AS240" s="173">
        <f t="shared" si="145"/>
        <v>0.21678778245205241</v>
      </c>
      <c r="AT240" s="173">
        <f t="shared" si="146"/>
        <v>0.95060416091259026</v>
      </c>
      <c r="AU240" s="177">
        <f t="shared" si="184"/>
        <v>6</v>
      </c>
      <c r="AV240" s="178" t="str">
        <f t="shared" si="179"/>
        <v>Vendredi</v>
      </c>
      <c r="AW240" s="177" t="str">
        <f>IF($BD$9="OUI","U",IF(Paramètres!$E$10=Paramètres!$G$10,"-",IF(F240&lt;$BD$7,$BF$8,IF(AND(F240&gt;=$BD$7,F240&lt;$BD$8),$BF$7,IF(AND(F240&gt;=$BD$8,F240&lt;$BE$7),$BF$8,$BF$7)))))</f>
        <v>E</v>
      </c>
      <c r="AX240" s="179">
        <f>IF($BD$9="OUI",0,IF(AW240="H",Paramètres!$E$10,IF(AW240="E",Paramètres!$G$10,Paramètres!$E$10)))</f>
        <v>2</v>
      </c>
      <c r="AY240" s="168" t="str">
        <f t="shared" si="147"/>
        <v>-</v>
      </c>
      <c r="AZ240" s="298">
        <f t="shared" si="180"/>
        <v>1.9966268645720264E-3</v>
      </c>
      <c r="BB240" s="240" t="str">
        <f>IF($BD$9="OUI","U",IF(Paramètres!$D$10=Paramètres!$G$10,"",IF(F240&lt;$BD$7,$BF$8,IF(AND(F240&gt;=$BD$7,F240&lt;$BD$8),$BF$7,IF(AND(F240&gt;=$BD$8,F240&lt;$BE$7),$BF$8,$BF$7)))))</f>
        <v>E</v>
      </c>
    </row>
    <row r="241" spans="6:54" ht="14">
      <c r="F241" s="297">
        <f t="shared" si="181"/>
        <v>44429</v>
      </c>
      <c r="G241" s="169">
        <f t="shared" si="148"/>
        <v>233</v>
      </c>
      <c r="H241" s="170">
        <f t="shared" si="149"/>
        <v>226.64480000000003</v>
      </c>
      <c r="I241" s="170">
        <f t="shared" si="150"/>
        <v>-1.3717247252635758</v>
      </c>
      <c r="J241" s="170">
        <f t="shared" si="151"/>
        <v>148.27307527473647</v>
      </c>
      <c r="K241" s="170">
        <f t="shared" si="152"/>
        <v>2.1636421216043789</v>
      </c>
      <c r="L241" s="171">
        <f t="shared" si="153"/>
        <v>3.1676695853632122</v>
      </c>
      <c r="M241" s="172" t="str">
        <f t="shared" si="154"/>
        <v>+</v>
      </c>
      <c r="N241" s="173">
        <f t="shared" si="155"/>
        <v>0.13198623272346718</v>
      </c>
      <c r="O241" s="174">
        <f t="shared" si="156"/>
        <v>12.074984916644455</v>
      </c>
      <c r="P241" s="175">
        <f t="shared" si="183"/>
        <v>0.58352693103921827</v>
      </c>
      <c r="Q241" s="174">
        <f t="shared" si="157"/>
        <v>56.892846027755567</v>
      </c>
      <c r="R241" s="170">
        <f t="shared" si="158"/>
        <v>103.67323833671145</v>
      </c>
      <c r="S241" s="170">
        <f t="shared" si="159"/>
        <v>6.9115492224474302</v>
      </c>
      <c r="T241" s="291">
        <f t="shared" si="182"/>
        <v>0.57596243520395252</v>
      </c>
      <c r="U241" s="170">
        <f t="shared" si="160"/>
        <v>5.0884507775525698</v>
      </c>
      <c r="V241" s="170">
        <f t="shared" si="161"/>
        <v>18.91154922244743</v>
      </c>
      <c r="W241" s="176">
        <f t="shared" si="162"/>
        <v>0.21201878239802374</v>
      </c>
      <c r="X241" s="176">
        <f t="shared" si="163"/>
        <v>0.78798121760197626</v>
      </c>
      <c r="Y241" s="173">
        <f t="shared" si="164"/>
        <v>0.29583333333333334</v>
      </c>
      <c r="Z241" s="173">
        <f t="shared" si="140"/>
        <v>0.87152777777777779</v>
      </c>
      <c r="AA241" s="174">
        <f t="shared" si="165"/>
        <v>108.14478870369069</v>
      </c>
      <c r="AB241" s="174">
        <f t="shared" si="166"/>
        <v>43.497801768360112</v>
      </c>
      <c r="AC241" s="170">
        <f t="shared" si="167"/>
        <v>111.56931114745913</v>
      </c>
      <c r="AD241" s="170">
        <f t="shared" si="168"/>
        <v>7.4379540764972756</v>
      </c>
      <c r="AE241" s="176">
        <f t="shared" si="169"/>
        <v>0.19008524681261352</v>
      </c>
      <c r="AF241" s="176">
        <f t="shared" si="170"/>
        <v>0.80991475318738659</v>
      </c>
      <c r="AG241" s="173">
        <f t="shared" si="141"/>
        <v>0.27361217785183178</v>
      </c>
      <c r="AH241" s="173">
        <f t="shared" si="142"/>
        <v>0.89344168422660486</v>
      </c>
      <c r="AI241" s="170">
        <f t="shared" si="171"/>
        <v>121.13538665616045</v>
      </c>
      <c r="AJ241" s="170">
        <f t="shared" si="172"/>
        <v>8.0756924437440301</v>
      </c>
      <c r="AK241" s="176">
        <f t="shared" si="173"/>
        <v>0.16351281484399874</v>
      </c>
      <c r="AL241" s="176">
        <f t="shared" si="174"/>
        <v>0.83648718515600129</v>
      </c>
      <c r="AM241" s="173">
        <f t="shared" si="143"/>
        <v>0.247039745883217</v>
      </c>
      <c r="AN241" s="173">
        <f t="shared" si="144"/>
        <v>0.92001411619521967</v>
      </c>
      <c r="AO241" s="170">
        <f t="shared" si="175"/>
        <v>131.57470365765332</v>
      </c>
      <c r="AP241" s="170">
        <f t="shared" si="176"/>
        <v>8.7716469105102206</v>
      </c>
      <c r="AQ241" s="176">
        <f t="shared" si="177"/>
        <v>0.13451471206207413</v>
      </c>
      <c r="AR241" s="176">
        <f t="shared" si="178"/>
        <v>0.8654852879379259</v>
      </c>
      <c r="AS241" s="173">
        <f t="shared" si="145"/>
        <v>0.2180416431012924</v>
      </c>
      <c r="AT241" s="173">
        <f t="shared" si="146"/>
        <v>0.94901221897714416</v>
      </c>
      <c r="AU241" s="177">
        <f t="shared" si="184"/>
        <v>7</v>
      </c>
      <c r="AV241" s="178" t="str">
        <f t="shared" si="179"/>
        <v>Samedi</v>
      </c>
      <c r="AW241" s="177" t="str">
        <f>IF($BD$9="OUI","U",IF(Paramètres!$E$10=Paramètres!$G$10,"-",IF(F241&lt;$BD$7,$BF$8,IF(AND(F241&gt;=$BD$7,F241&lt;$BD$8),$BF$7,IF(AND(F241&gt;=$BD$8,F241&lt;$BE$7),$BF$8,$BF$7)))))</f>
        <v>E</v>
      </c>
      <c r="AX241" s="179">
        <f>IF($BD$9="OUI",0,IF(AW241="H",Paramètres!$E$10,IF(AW241="E",Paramètres!$G$10,Paramètres!$E$10)))</f>
        <v>2</v>
      </c>
      <c r="AY241" s="168" t="str">
        <f t="shared" si="147"/>
        <v>-</v>
      </c>
      <c r="AZ241" s="298">
        <f t="shared" si="180"/>
        <v>2.0080208166158853E-3</v>
      </c>
      <c r="BB241" s="240" t="str">
        <f>IF($BD$9="OUI","U",IF(Paramètres!$D$10=Paramètres!$G$10,"",IF(F241&lt;$BD$7,$BF$8,IF(AND(F241&gt;=$BD$7,F241&lt;$BD$8),$BF$7,IF(AND(F241&gt;=$BD$8,F241&lt;$BE$7),$BF$8,$BF$7)))))</f>
        <v>E</v>
      </c>
    </row>
    <row r="242" spans="6:54" ht="14">
      <c r="F242" s="297">
        <f t="shared" si="181"/>
        <v>44430</v>
      </c>
      <c r="G242" s="169">
        <f t="shared" si="148"/>
        <v>234</v>
      </c>
      <c r="H242" s="170">
        <f t="shared" si="149"/>
        <v>227.63040000000001</v>
      </c>
      <c r="I242" s="170">
        <f t="shared" si="150"/>
        <v>-1.3941723442378988</v>
      </c>
      <c r="J242" s="170">
        <f t="shared" si="151"/>
        <v>149.23622765576209</v>
      </c>
      <c r="K242" s="170">
        <f t="shared" si="152"/>
        <v>2.1233066645811176</v>
      </c>
      <c r="L242" s="171">
        <f t="shared" si="153"/>
        <v>2.9165372813728752</v>
      </c>
      <c r="M242" s="172" t="str">
        <f t="shared" si="154"/>
        <v>+</v>
      </c>
      <c r="N242" s="173">
        <f t="shared" si="155"/>
        <v>0.12152238672386979</v>
      </c>
      <c r="O242" s="174">
        <f t="shared" si="156"/>
        <v>11.740215826263904</v>
      </c>
      <c r="P242" s="175">
        <f t="shared" si="183"/>
        <v>0.58335253360589168</v>
      </c>
      <c r="Q242" s="174">
        <f t="shared" si="157"/>
        <v>56.55807693737502</v>
      </c>
      <c r="R242" s="170">
        <f t="shared" si="158"/>
        <v>103.30983464358371</v>
      </c>
      <c r="S242" s="170">
        <f t="shared" si="159"/>
        <v>6.8873223095722471</v>
      </c>
      <c r="T242" s="291">
        <f t="shared" si="182"/>
        <v>0.57394352579768726</v>
      </c>
      <c r="U242" s="170">
        <f t="shared" si="160"/>
        <v>5.1126776904277529</v>
      </c>
      <c r="V242" s="170">
        <f t="shared" si="161"/>
        <v>18.887322309572248</v>
      </c>
      <c r="W242" s="176">
        <f t="shared" si="162"/>
        <v>0.21302823710115637</v>
      </c>
      <c r="X242" s="176">
        <f t="shared" si="163"/>
        <v>0.78697176289884363</v>
      </c>
      <c r="Y242" s="173">
        <f t="shared" si="164"/>
        <v>0.29652777777777778</v>
      </c>
      <c r="Z242" s="173">
        <f t="shared" si="140"/>
        <v>0.87013888888888891</v>
      </c>
      <c r="AA242" s="174">
        <f t="shared" si="165"/>
        <v>107.6564194579101</v>
      </c>
      <c r="AB242" s="174">
        <f t="shared" si="166"/>
        <v>43.572100954617454</v>
      </c>
      <c r="AC242" s="170">
        <f t="shared" si="167"/>
        <v>111.17989127157315</v>
      </c>
      <c r="AD242" s="170">
        <f t="shared" si="168"/>
        <v>7.41199275143821</v>
      </c>
      <c r="AE242" s="176">
        <f t="shared" si="169"/>
        <v>0.19116696869007457</v>
      </c>
      <c r="AF242" s="176">
        <f t="shared" si="170"/>
        <v>0.80883303130992534</v>
      </c>
      <c r="AG242" s="173">
        <f t="shared" si="141"/>
        <v>0.27451950229596622</v>
      </c>
      <c r="AH242" s="173">
        <f t="shared" si="142"/>
        <v>0.89218556491581713</v>
      </c>
      <c r="AI242" s="170">
        <f t="shared" si="171"/>
        <v>120.70039945144025</v>
      </c>
      <c r="AJ242" s="170">
        <f t="shared" si="172"/>
        <v>8.0466932967626832</v>
      </c>
      <c r="AK242" s="176">
        <f t="shared" si="173"/>
        <v>0.1647211126348882</v>
      </c>
      <c r="AL242" s="176">
        <f t="shared" si="174"/>
        <v>0.8352788873651118</v>
      </c>
      <c r="AM242" s="173">
        <f t="shared" si="143"/>
        <v>0.24807364624077985</v>
      </c>
      <c r="AN242" s="173">
        <f t="shared" si="144"/>
        <v>0.91863142097100348</v>
      </c>
      <c r="AO242" s="170">
        <f t="shared" si="175"/>
        <v>131.06405789630082</v>
      </c>
      <c r="AP242" s="170">
        <f t="shared" si="176"/>
        <v>8.7376038597533885</v>
      </c>
      <c r="AQ242" s="176">
        <f t="shared" si="177"/>
        <v>0.13593317251027548</v>
      </c>
      <c r="AR242" s="176">
        <f t="shared" si="178"/>
        <v>0.86406682748972452</v>
      </c>
      <c r="AS242" s="173">
        <f t="shared" si="145"/>
        <v>0.21928570611616713</v>
      </c>
      <c r="AT242" s="173">
        <f t="shared" si="146"/>
        <v>0.9474193610956162</v>
      </c>
      <c r="AU242" s="177">
        <f t="shared" si="184"/>
        <v>1</v>
      </c>
      <c r="AV242" s="178" t="str">
        <f t="shared" si="179"/>
        <v>Dimanche</v>
      </c>
      <c r="AW242" s="177" t="str">
        <f>IF($BD$9="OUI","U",IF(Paramètres!$E$10=Paramètres!$G$10,"-",IF(F242&lt;$BD$7,$BF$8,IF(AND(F242&gt;=$BD$7,F242&lt;$BD$8),$BF$7,IF(AND(F242&gt;=$BD$8,F242&lt;$BE$7),$BF$8,$BF$7)))))</f>
        <v>E</v>
      </c>
      <c r="AX242" s="179">
        <f>IF($BD$9="OUI",0,IF(AW242="H",Paramètres!$E$10,IF(AW242="E",Paramètres!$G$10,Paramètres!$E$10)))</f>
        <v>2</v>
      </c>
      <c r="AY242" s="168" t="str">
        <f t="shared" si="147"/>
        <v>-</v>
      </c>
      <c r="AZ242" s="298">
        <f t="shared" si="180"/>
        <v>2.0189094062652568E-3</v>
      </c>
      <c r="BB242" s="240" t="str">
        <f>IF($BD$9="OUI","U",IF(Paramètres!$D$10=Paramètres!$G$10,"",IF(F242&lt;$BD$7,$BF$8,IF(AND(F242&gt;=$BD$7,F242&lt;$BD$8),$BF$7,IF(AND(F242&gt;=$BD$8,F242&lt;$BE$7),$BF$8,$BF$7)))))</f>
        <v>E</v>
      </c>
    </row>
    <row r="243" spans="6:54" ht="14">
      <c r="F243" s="297">
        <f t="shared" si="181"/>
        <v>44431</v>
      </c>
      <c r="G243" s="169">
        <f t="shared" si="148"/>
        <v>235</v>
      </c>
      <c r="H243" s="170">
        <f t="shared" si="149"/>
        <v>228.61599999999999</v>
      </c>
      <c r="I243" s="170">
        <f t="shared" si="150"/>
        <v>-1.4162251046764707</v>
      </c>
      <c r="J243" s="170">
        <f t="shared" si="151"/>
        <v>150.19977489532357</v>
      </c>
      <c r="K243" s="170">
        <f t="shared" si="152"/>
        <v>2.0807040498331579</v>
      </c>
      <c r="L243" s="171">
        <f t="shared" si="153"/>
        <v>2.657915780626749</v>
      </c>
      <c r="M243" s="172" t="str">
        <f t="shared" si="154"/>
        <v>+</v>
      </c>
      <c r="N243" s="173">
        <f t="shared" si="155"/>
        <v>0.11074649085944788</v>
      </c>
      <c r="O243" s="174">
        <f t="shared" si="156"/>
        <v>11.402353018554479</v>
      </c>
      <c r="P243" s="175">
        <f t="shared" si="183"/>
        <v>0.58317293534148462</v>
      </c>
      <c r="Q243" s="174">
        <f t="shared" si="157"/>
        <v>56.220214129665592</v>
      </c>
      <c r="R243" s="170">
        <f t="shared" si="158"/>
        <v>102.94455906434268</v>
      </c>
      <c r="S243" s="170">
        <f t="shared" si="159"/>
        <v>6.8629706042895124</v>
      </c>
      <c r="T243" s="291">
        <f t="shared" si="182"/>
        <v>0.57191421702412604</v>
      </c>
      <c r="U243" s="170">
        <f t="shared" si="160"/>
        <v>5.1370293957104876</v>
      </c>
      <c r="V243" s="170">
        <f t="shared" si="161"/>
        <v>18.862970604289512</v>
      </c>
      <c r="W243" s="176">
        <f t="shared" si="162"/>
        <v>0.21404289148793698</v>
      </c>
      <c r="X243" s="176">
        <f t="shared" si="163"/>
        <v>0.78595710851206302</v>
      </c>
      <c r="Y243" s="173">
        <f t="shared" si="164"/>
        <v>0.29722222222222222</v>
      </c>
      <c r="Z243" s="173">
        <f t="shared" si="140"/>
        <v>0.86944444444444446</v>
      </c>
      <c r="AA243" s="174">
        <f t="shared" si="165"/>
        <v>107.16427757564411</v>
      </c>
      <c r="AB243" s="174">
        <f t="shared" si="166"/>
        <v>43.644722627875694</v>
      </c>
      <c r="AC243" s="170">
        <f t="shared" si="167"/>
        <v>110.78918586119644</v>
      </c>
      <c r="AD243" s="170">
        <f t="shared" si="168"/>
        <v>7.3859457240797628</v>
      </c>
      <c r="AE243" s="176">
        <f t="shared" si="169"/>
        <v>0.19225226149667654</v>
      </c>
      <c r="AF243" s="176">
        <f t="shared" si="170"/>
        <v>0.80774773850332338</v>
      </c>
      <c r="AG243" s="173">
        <f t="shared" si="141"/>
        <v>0.27542519683816119</v>
      </c>
      <c r="AH243" s="173">
        <f t="shared" si="142"/>
        <v>0.890920673844808</v>
      </c>
      <c r="AI243" s="170">
        <f t="shared" si="171"/>
        <v>120.26512519348307</v>
      </c>
      <c r="AJ243" s="170">
        <f t="shared" si="172"/>
        <v>8.0176750128988719</v>
      </c>
      <c r="AK243" s="176">
        <f t="shared" si="173"/>
        <v>0.16593020779588033</v>
      </c>
      <c r="AL243" s="176">
        <f t="shared" si="174"/>
        <v>0.83406979220411959</v>
      </c>
      <c r="AM243" s="173">
        <f t="shared" si="143"/>
        <v>0.24910314313736495</v>
      </c>
      <c r="AN243" s="173">
        <f t="shared" si="144"/>
        <v>0.91724272754560421</v>
      </c>
      <c r="AO243" s="170">
        <f t="shared" si="175"/>
        <v>130.55509080004117</v>
      </c>
      <c r="AP243" s="170">
        <f t="shared" si="176"/>
        <v>8.7036727200027446</v>
      </c>
      <c r="AQ243" s="176">
        <f t="shared" si="177"/>
        <v>0.13734696999988563</v>
      </c>
      <c r="AR243" s="176">
        <f t="shared" si="178"/>
        <v>0.86265303000011428</v>
      </c>
      <c r="AS243" s="173">
        <f t="shared" si="145"/>
        <v>0.22051990534137025</v>
      </c>
      <c r="AT243" s="173">
        <f t="shared" si="146"/>
        <v>0.94582596534159891</v>
      </c>
      <c r="AU243" s="177">
        <f t="shared" si="184"/>
        <v>2</v>
      </c>
      <c r="AV243" s="178" t="str">
        <f t="shared" si="179"/>
        <v>Lundi</v>
      </c>
      <c r="AW243" s="177" t="str">
        <f>IF($BD$9="OUI","U",IF(Paramètres!$E$10=Paramètres!$G$10,"-",IF(F243&lt;$BD$7,$BF$8,IF(AND(F243&gt;=$BD$7,F243&lt;$BD$8),$BF$7,IF(AND(F243&gt;=$BD$8,F243&lt;$BE$7),$BF$8,$BF$7)))))</f>
        <v>E</v>
      </c>
      <c r="AX243" s="179">
        <f>IF($BD$9="OUI",0,IF(AW243="H",Paramètres!$E$10,IF(AW243="E",Paramètres!$G$10,Paramètres!$E$10)))</f>
        <v>2</v>
      </c>
      <c r="AY243" s="168" t="str">
        <f t="shared" si="147"/>
        <v>-</v>
      </c>
      <c r="AZ243" s="298">
        <f t="shared" si="180"/>
        <v>2.0293087735612225E-3</v>
      </c>
      <c r="BB243" s="240" t="str">
        <f>IF($BD$9="OUI","U",IF(Paramètres!$D$10=Paramètres!$G$10,"",IF(F243&lt;$BD$7,$BF$8,IF(AND(F243&gt;=$BD$7,F243&lt;$BD$8),$BF$7,IF(AND(F243&gt;=$BD$8,F243&lt;$BE$7),$BF$8,$BF$7)))))</f>
        <v>E</v>
      </c>
    </row>
    <row r="244" spans="6:54" ht="14">
      <c r="F244" s="297">
        <f t="shared" si="181"/>
        <v>44432</v>
      </c>
      <c r="G244" s="169">
        <f t="shared" si="148"/>
        <v>236</v>
      </c>
      <c r="H244" s="170">
        <f t="shared" si="149"/>
        <v>229.60159999999996</v>
      </c>
      <c r="I244" s="170">
        <f t="shared" si="150"/>
        <v>-1.4378764147119343</v>
      </c>
      <c r="J244" s="170">
        <f t="shared" si="151"/>
        <v>151.1637235852881</v>
      </c>
      <c r="K244" s="170">
        <f t="shared" si="152"/>
        <v>2.0358856705133443</v>
      </c>
      <c r="L244" s="171">
        <f t="shared" si="153"/>
        <v>2.3920370232056403</v>
      </c>
      <c r="M244" s="172" t="str">
        <f t="shared" si="154"/>
        <v>+</v>
      </c>
      <c r="N244" s="173">
        <f t="shared" si="155"/>
        <v>9.9668209300235011E-2</v>
      </c>
      <c r="O244" s="174">
        <f t="shared" si="156"/>
        <v>11.061484918426391</v>
      </c>
      <c r="P244" s="175">
        <f t="shared" si="183"/>
        <v>0.58298829731549773</v>
      </c>
      <c r="Q244" s="174">
        <f t="shared" si="157"/>
        <v>55.879346029537501</v>
      </c>
      <c r="R244" s="170">
        <f t="shared" si="158"/>
        <v>102.5774968137232</v>
      </c>
      <c r="S244" s="170">
        <f t="shared" si="159"/>
        <v>6.8384997875815463</v>
      </c>
      <c r="T244" s="291">
        <f t="shared" si="182"/>
        <v>0.56987498229846223</v>
      </c>
      <c r="U244" s="170">
        <f t="shared" si="160"/>
        <v>5.1615002124184537</v>
      </c>
      <c r="V244" s="170">
        <f t="shared" si="161"/>
        <v>18.838499787581547</v>
      </c>
      <c r="W244" s="176">
        <f t="shared" si="162"/>
        <v>0.21506250885076891</v>
      </c>
      <c r="X244" s="176">
        <f t="shared" si="163"/>
        <v>0.78493749114923117</v>
      </c>
      <c r="Y244" s="173">
        <f t="shared" si="164"/>
        <v>0.29791666666666666</v>
      </c>
      <c r="Z244" s="173">
        <f t="shared" si="140"/>
        <v>0.86805555555555547</v>
      </c>
      <c r="AA244" s="174">
        <f t="shared" si="165"/>
        <v>106.66848656136243</v>
      </c>
      <c r="AB244" s="174">
        <f t="shared" si="166"/>
        <v>43.715606592085571</v>
      </c>
      <c r="AC244" s="170">
        <f t="shared" si="167"/>
        <v>110.39729128806441</v>
      </c>
      <c r="AD244" s="170">
        <f t="shared" si="168"/>
        <v>7.3598194192042943</v>
      </c>
      <c r="AE244" s="176">
        <f t="shared" si="169"/>
        <v>0.19334085753315441</v>
      </c>
      <c r="AF244" s="176">
        <f t="shared" si="170"/>
        <v>0.80665914246684556</v>
      </c>
      <c r="AG244" s="173">
        <f t="shared" si="141"/>
        <v>0.27632915484865211</v>
      </c>
      <c r="AH244" s="173">
        <f t="shared" si="142"/>
        <v>0.8896474397823434</v>
      </c>
      <c r="AI244" s="170">
        <f t="shared" si="171"/>
        <v>119.82966656936824</v>
      </c>
      <c r="AJ244" s="170">
        <f t="shared" si="172"/>
        <v>7.9886444379578831</v>
      </c>
      <c r="AK244" s="176">
        <f t="shared" si="173"/>
        <v>0.16713981508508821</v>
      </c>
      <c r="AL244" s="176">
        <f t="shared" si="174"/>
        <v>0.83286018491491187</v>
      </c>
      <c r="AM244" s="173">
        <f t="shared" si="143"/>
        <v>0.25012811240058591</v>
      </c>
      <c r="AN244" s="173">
        <f t="shared" si="144"/>
        <v>0.91584848223040971</v>
      </c>
      <c r="AO244" s="170">
        <f t="shared" si="175"/>
        <v>130.04787699937421</v>
      </c>
      <c r="AP244" s="170">
        <f t="shared" si="176"/>
        <v>8.6698584666249481</v>
      </c>
      <c r="AQ244" s="176">
        <f t="shared" si="177"/>
        <v>0.13875589722396051</v>
      </c>
      <c r="AR244" s="176">
        <f t="shared" si="178"/>
        <v>0.86124410277603947</v>
      </c>
      <c r="AS244" s="173">
        <f t="shared" si="145"/>
        <v>0.22174419453945826</v>
      </c>
      <c r="AT244" s="173">
        <f t="shared" si="146"/>
        <v>0.94423240009153731</v>
      </c>
      <c r="AU244" s="177">
        <f t="shared" si="184"/>
        <v>3</v>
      </c>
      <c r="AV244" s="178" t="str">
        <f t="shared" si="179"/>
        <v>Mardi</v>
      </c>
      <c r="AW244" s="177" t="str">
        <f>IF($BD$9="OUI","U",IF(Paramètres!$E$10=Paramètres!$G$10,"-",IF(F244&lt;$BD$7,$BF$8,IF(AND(F244&gt;=$BD$7,F244&lt;$BD$8),$BF$7,IF(AND(F244&gt;=$BD$8,F244&lt;$BE$7),$BF$8,$BF$7)))))</f>
        <v>E</v>
      </c>
      <c r="AX244" s="179">
        <f>IF($BD$9="OUI",0,IF(AW244="H",Paramètres!$E$10,IF(AW244="E",Paramètres!$G$10,Paramètres!$E$10)))</f>
        <v>2</v>
      </c>
      <c r="AY244" s="168" t="str">
        <f t="shared" si="147"/>
        <v>-</v>
      </c>
      <c r="AZ244" s="298">
        <f t="shared" si="180"/>
        <v>2.0392347256638077E-3</v>
      </c>
      <c r="BB244" s="240" t="str">
        <f>IF($BD$9="OUI","U",IF(Paramètres!$D$10=Paramètres!$G$10,"",IF(F244&lt;$BD$7,$BF$8,IF(AND(F244&gt;=$BD$7,F244&lt;$BD$8),$BF$7,IF(AND(F244&gt;=$BD$8,F244&lt;$BE$7),$BF$8,$BF$7)))))</f>
        <v>E</v>
      </c>
    </row>
    <row r="245" spans="6:54" ht="14">
      <c r="F245" s="297">
        <f t="shared" si="181"/>
        <v>44433</v>
      </c>
      <c r="G245" s="169">
        <f t="shared" si="148"/>
        <v>237</v>
      </c>
      <c r="H245" s="170">
        <f t="shared" si="149"/>
        <v>230.58719999999994</v>
      </c>
      <c r="I245" s="170">
        <f t="shared" si="150"/>
        <v>-1.4591197804233209</v>
      </c>
      <c r="J245" s="170">
        <f t="shared" si="151"/>
        <v>152.12808021957676</v>
      </c>
      <c r="K245" s="170">
        <f t="shared" si="152"/>
        <v>1.9889047780906228</v>
      </c>
      <c r="L245" s="171">
        <f t="shared" si="153"/>
        <v>2.1191399906692077</v>
      </c>
      <c r="M245" s="172" t="str">
        <f t="shared" si="154"/>
        <v>+</v>
      </c>
      <c r="N245" s="173">
        <f t="shared" si="155"/>
        <v>8.8297499611216981E-2</v>
      </c>
      <c r="O245" s="174">
        <f t="shared" si="156"/>
        <v>10.717700085683674</v>
      </c>
      <c r="P245" s="175">
        <f t="shared" si="183"/>
        <v>0.58279878548734743</v>
      </c>
      <c r="Q245" s="174">
        <f t="shared" si="157"/>
        <v>55.535561196794788</v>
      </c>
      <c r="R245" s="170">
        <f t="shared" si="158"/>
        <v>102.20873032563266</v>
      </c>
      <c r="S245" s="170">
        <f t="shared" si="159"/>
        <v>6.8139153550421776</v>
      </c>
      <c r="T245" s="291">
        <f t="shared" si="182"/>
        <v>0.56782627958684817</v>
      </c>
      <c r="U245" s="170">
        <f t="shared" si="160"/>
        <v>5.1860846449578224</v>
      </c>
      <c r="V245" s="170">
        <f t="shared" si="161"/>
        <v>18.813915355042177</v>
      </c>
      <c r="W245" s="176">
        <f t="shared" si="162"/>
        <v>0.21608686020657594</v>
      </c>
      <c r="X245" s="176">
        <f t="shared" si="163"/>
        <v>0.78391313979342403</v>
      </c>
      <c r="Y245" s="173">
        <f t="shared" si="164"/>
        <v>0.2986111111111111</v>
      </c>
      <c r="Z245" s="173">
        <f t="shared" si="140"/>
        <v>0.8666666666666667</v>
      </c>
      <c r="AA245" s="174">
        <f t="shared" si="165"/>
        <v>106.16916871528491</v>
      </c>
      <c r="AB245" s="174">
        <f t="shared" si="166"/>
        <v>43.784694836477492</v>
      </c>
      <c r="AC245" s="170">
        <f t="shared" si="167"/>
        <v>110.00430036990191</v>
      </c>
      <c r="AD245" s="170">
        <f t="shared" si="168"/>
        <v>7.3336200246601271</v>
      </c>
      <c r="AE245" s="176">
        <f t="shared" si="169"/>
        <v>0.19443249897249471</v>
      </c>
      <c r="AF245" s="176">
        <f t="shared" si="170"/>
        <v>0.80556750102750529</v>
      </c>
      <c r="AG245" s="173">
        <f t="shared" si="141"/>
        <v>0.27723128445984213</v>
      </c>
      <c r="AH245" s="173">
        <f t="shared" si="142"/>
        <v>0.88836628651485283</v>
      </c>
      <c r="AI245" s="170">
        <f t="shared" si="171"/>
        <v>119.39412156941842</v>
      </c>
      <c r="AJ245" s="170">
        <f t="shared" si="172"/>
        <v>7.9596081046278941</v>
      </c>
      <c r="AK245" s="176">
        <f t="shared" si="173"/>
        <v>0.16834966230717108</v>
      </c>
      <c r="AL245" s="176">
        <f t="shared" si="174"/>
        <v>0.83165033769282892</v>
      </c>
      <c r="AM245" s="173">
        <f t="shared" si="143"/>
        <v>0.2511484477945185</v>
      </c>
      <c r="AN245" s="173">
        <f t="shared" si="144"/>
        <v>0.91444912318017646</v>
      </c>
      <c r="AO245" s="170">
        <f t="shared" si="175"/>
        <v>129.54248610136639</v>
      </c>
      <c r="AP245" s="170">
        <f t="shared" si="176"/>
        <v>8.6361657400910925</v>
      </c>
      <c r="AQ245" s="176">
        <f t="shared" si="177"/>
        <v>0.14015976082953782</v>
      </c>
      <c r="AR245" s="176">
        <f t="shared" si="178"/>
        <v>0.85984023917046226</v>
      </c>
      <c r="AS245" s="173">
        <f t="shared" si="145"/>
        <v>0.22295854631688528</v>
      </c>
      <c r="AT245" s="173">
        <f t="shared" si="146"/>
        <v>0.9426390246578098</v>
      </c>
      <c r="AU245" s="177">
        <f t="shared" si="184"/>
        <v>4</v>
      </c>
      <c r="AV245" s="178" t="str">
        <f t="shared" si="179"/>
        <v>Mercredi</v>
      </c>
      <c r="AW245" s="177" t="str">
        <f>IF($BD$9="OUI","U",IF(Paramètres!$E$10=Paramètres!$G$10,"-",IF(F245&lt;$BD$7,$BF$8,IF(AND(F245&gt;=$BD$7,F245&lt;$BD$8),$BF$7,IF(AND(F245&gt;=$BD$8,F245&lt;$BE$7),$BF$8,$BF$7)))))</f>
        <v>E</v>
      </c>
      <c r="AX245" s="179">
        <f>IF($BD$9="OUI",0,IF(AW245="H",Paramètres!$E$10,IF(AW245="E",Paramètres!$G$10,Paramètres!$E$10)))</f>
        <v>2</v>
      </c>
      <c r="AY245" s="168" t="str">
        <f t="shared" si="147"/>
        <v>-</v>
      </c>
      <c r="AZ245" s="298">
        <f t="shared" si="180"/>
        <v>2.0487027116140588E-3</v>
      </c>
      <c r="BB245" s="240" t="str">
        <f>IF($BD$9="OUI","U",IF(Paramètres!$D$10=Paramètres!$G$10,"",IF(F245&lt;$BD$7,$BF$8,IF(AND(F245&gt;=$BD$7,F245&lt;$BD$8),$BF$7,IF(AND(F245&gt;=$BD$8,F245&lt;$BE$7),$BF$8,$BF$7)))))</f>
        <v>E</v>
      </c>
    </row>
    <row r="246" spans="6:54" ht="14">
      <c r="F246" s="297">
        <f t="shared" si="181"/>
        <v>44434</v>
      </c>
      <c r="G246" s="169">
        <f t="shared" si="148"/>
        <v>238</v>
      </c>
      <c r="H246" s="170">
        <f t="shared" si="149"/>
        <v>231.57280000000003</v>
      </c>
      <c r="I246" s="170">
        <f t="shared" si="150"/>
        <v>-1.4799488078609235</v>
      </c>
      <c r="J246" s="170">
        <f t="shared" si="151"/>
        <v>153.09285119213905</v>
      </c>
      <c r="K246" s="170">
        <f t="shared" si="152"/>
        <v>1.9398164058752858</v>
      </c>
      <c r="L246" s="171">
        <f t="shared" si="153"/>
        <v>1.8394703920574491</v>
      </c>
      <c r="M246" s="172" t="str">
        <f t="shared" si="154"/>
        <v>+</v>
      </c>
      <c r="N246" s="173">
        <f t="shared" si="155"/>
        <v>7.6644599669060384E-2</v>
      </c>
      <c r="O246" s="174">
        <f t="shared" si="156"/>
        <v>10.371087207583022</v>
      </c>
      <c r="P246" s="175">
        <f t="shared" si="183"/>
        <v>0.58260457048831149</v>
      </c>
      <c r="Q246" s="174">
        <f t="shared" si="157"/>
        <v>55.188948318694138</v>
      </c>
      <c r="R246" s="170">
        <f t="shared" si="158"/>
        <v>101.83833932177548</v>
      </c>
      <c r="S246" s="170">
        <f t="shared" si="159"/>
        <v>6.7892226214516986</v>
      </c>
      <c r="T246" s="291">
        <f t="shared" si="182"/>
        <v>0.56576855178764152</v>
      </c>
      <c r="U246" s="170">
        <f t="shared" si="160"/>
        <v>5.2107773785483014</v>
      </c>
      <c r="V246" s="170">
        <f t="shared" si="161"/>
        <v>18.7892226214517</v>
      </c>
      <c r="W246" s="176">
        <f t="shared" si="162"/>
        <v>0.21711572410617921</v>
      </c>
      <c r="X246" s="176">
        <f t="shared" si="163"/>
        <v>0.78288427589382081</v>
      </c>
      <c r="Y246" s="173">
        <f t="shared" si="164"/>
        <v>0.3</v>
      </c>
      <c r="Z246" s="173">
        <f t="shared" si="140"/>
        <v>0.8652777777777777</v>
      </c>
      <c r="AA246" s="174">
        <f t="shared" si="165"/>
        <v>105.66644516281798</v>
      </c>
      <c r="AB246" s="174">
        <f t="shared" si="166"/>
        <v>43.851931507259522</v>
      </c>
      <c r="AC246" s="170">
        <f t="shared" si="167"/>
        <v>109.61030247561465</v>
      </c>
      <c r="AD246" s="170">
        <f t="shared" si="168"/>
        <v>7.3073534983743098</v>
      </c>
      <c r="AE246" s="176">
        <f t="shared" si="169"/>
        <v>0.19552693756773709</v>
      </c>
      <c r="AF246" s="176">
        <f t="shared" si="170"/>
        <v>0.80447306243226302</v>
      </c>
      <c r="AG246" s="173">
        <f t="shared" si="141"/>
        <v>0.27813150805604858</v>
      </c>
      <c r="AH246" s="173">
        <f t="shared" si="142"/>
        <v>0.88707763292057462</v>
      </c>
      <c r="AI246" s="170">
        <f t="shared" si="171"/>
        <v>118.95858367277071</v>
      </c>
      <c r="AJ246" s="170">
        <f t="shared" si="172"/>
        <v>7.9305722448513807</v>
      </c>
      <c r="AK246" s="176">
        <f t="shared" si="173"/>
        <v>0.16955948979785915</v>
      </c>
      <c r="AL246" s="176">
        <f t="shared" si="174"/>
        <v>0.83044051020214082</v>
      </c>
      <c r="AM246" s="173">
        <f t="shared" si="143"/>
        <v>0.25216406028617061</v>
      </c>
      <c r="AN246" s="173">
        <f t="shared" si="144"/>
        <v>0.91304508069045243</v>
      </c>
      <c r="AO246" s="170">
        <f t="shared" si="175"/>
        <v>129.03898298300967</v>
      </c>
      <c r="AP246" s="170">
        <f t="shared" si="176"/>
        <v>8.6025988655339791</v>
      </c>
      <c r="AQ246" s="176">
        <f t="shared" si="177"/>
        <v>0.14155838060275086</v>
      </c>
      <c r="AR246" s="176">
        <f t="shared" si="178"/>
        <v>0.85844161939724906</v>
      </c>
      <c r="AS246" s="173">
        <f t="shared" si="145"/>
        <v>0.22416295109106235</v>
      </c>
      <c r="AT246" s="173">
        <f t="shared" si="146"/>
        <v>0.94104618988556066</v>
      </c>
      <c r="AU246" s="177">
        <f t="shared" si="184"/>
        <v>5</v>
      </c>
      <c r="AV246" s="178" t="str">
        <f t="shared" si="179"/>
        <v>Jeudi</v>
      </c>
      <c r="AW246" s="177" t="str">
        <f>IF($BD$9="OUI","U",IF(Paramètres!$E$10=Paramètres!$G$10,"-",IF(F246&lt;$BD$7,$BF$8,IF(AND(F246&gt;=$BD$7,F246&lt;$BD$8),$BF$7,IF(AND(F246&gt;=$BD$8,F246&lt;$BE$7),$BF$8,$BF$7)))))</f>
        <v>E</v>
      </c>
      <c r="AX246" s="179">
        <f>IF($BD$9="OUI",0,IF(AW246="H",Paramètres!$E$10,IF(AW246="E",Paramètres!$G$10,Paramètres!$E$10)))</f>
        <v>2</v>
      </c>
      <c r="AY246" s="168" t="str">
        <f t="shared" si="147"/>
        <v>-</v>
      </c>
      <c r="AZ246" s="298">
        <f t="shared" si="180"/>
        <v>2.0577277992066545E-3</v>
      </c>
      <c r="BB246" s="240" t="str">
        <f>IF($BD$9="OUI","U",IF(Paramètres!$D$10=Paramètres!$G$10,"",IF(F246&lt;$BD$7,$BF$8,IF(AND(F246&gt;=$BD$7,F246&lt;$BD$8),$BF$7,IF(AND(F246&gt;=$BD$8,F246&lt;$BE$7),$BF$8,$BF$7)))))</f>
        <v>E</v>
      </c>
    </row>
    <row r="247" spans="6:54" ht="14">
      <c r="F247" s="297">
        <f t="shared" si="181"/>
        <v>44435</v>
      </c>
      <c r="G247" s="169">
        <f t="shared" si="148"/>
        <v>239</v>
      </c>
      <c r="H247" s="170">
        <f t="shared" si="149"/>
        <v>232.55840000000001</v>
      </c>
      <c r="I247" s="170">
        <f t="shared" si="150"/>
        <v>-1.500357205066108</v>
      </c>
      <c r="J247" s="170">
        <f t="shared" si="151"/>
        <v>154.05804279493395</v>
      </c>
      <c r="K247" s="170">
        <f t="shared" si="152"/>
        <v>1.8886772935946223</v>
      </c>
      <c r="L247" s="171">
        <f t="shared" si="153"/>
        <v>1.5532803541140572</v>
      </c>
      <c r="M247" s="172" t="str">
        <f t="shared" si="154"/>
        <v>+</v>
      </c>
      <c r="N247" s="173">
        <f t="shared" si="155"/>
        <v>6.4720014754752378E-2</v>
      </c>
      <c r="O247" s="174">
        <f t="shared" si="156"/>
        <v>10.021735092946304</v>
      </c>
      <c r="P247" s="175">
        <f t="shared" si="183"/>
        <v>0.58240582740640645</v>
      </c>
      <c r="Q247" s="174">
        <f t="shared" si="157"/>
        <v>54.839596204057415</v>
      </c>
      <c r="R247" s="170">
        <f t="shared" si="158"/>
        <v>101.46640088407973</v>
      </c>
      <c r="S247" s="170">
        <f t="shared" si="159"/>
        <v>6.7644267256053157</v>
      </c>
      <c r="T247" s="291">
        <f t="shared" si="182"/>
        <v>0.56370222713377627</v>
      </c>
      <c r="U247" s="170">
        <f t="shared" si="160"/>
        <v>5.2355732743946843</v>
      </c>
      <c r="V247" s="170">
        <f t="shared" si="161"/>
        <v>18.764426725605315</v>
      </c>
      <c r="W247" s="176">
        <f t="shared" si="162"/>
        <v>0.21814888643311184</v>
      </c>
      <c r="X247" s="176">
        <f t="shared" si="163"/>
        <v>0.78185111356688808</v>
      </c>
      <c r="Y247" s="173">
        <f t="shared" si="164"/>
        <v>0.30069444444444443</v>
      </c>
      <c r="Z247" s="173">
        <f t="shared" si="140"/>
        <v>0.86458333333333337</v>
      </c>
      <c r="AA247" s="174">
        <f t="shared" si="165"/>
        <v>105.1604358869706</v>
      </c>
      <c r="AB247" s="174">
        <f t="shared" si="166"/>
        <v>43.917262877884042</v>
      </c>
      <c r="AC247" s="170">
        <f t="shared" si="167"/>
        <v>109.21538363330747</v>
      </c>
      <c r="AD247" s="170">
        <f t="shared" si="168"/>
        <v>7.2810255755538309</v>
      </c>
      <c r="AE247" s="176">
        <f t="shared" si="169"/>
        <v>0.19662393435192371</v>
      </c>
      <c r="AF247" s="176">
        <f t="shared" si="170"/>
        <v>0.80337606564807629</v>
      </c>
      <c r="AG247" s="173">
        <f t="shared" si="141"/>
        <v>0.27902976175833011</v>
      </c>
      <c r="AH247" s="173">
        <f t="shared" si="142"/>
        <v>0.88578189305448263</v>
      </c>
      <c r="AI247" s="170">
        <f t="shared" si="171"/>
        <v>118.52314203154501</v>
      </c>
      <c r="AJ247" s="170">
        <f t="shared" si="172"/>
        <v>7.9015428021030001</v>
      </c>
      <c r="AK247" s="176">
        <f t="shared" si="173"/>
        <v>0.17076904991237499</v>
      </c>
      <c r="AL247" s="176">
        <f t="shared" si="174"/>
        <v>0.82923095008762504</v>
      </c>
      <c r="AM247" s="173">
        <f t="shared" si="143"/>
        <v>0.25317487731878136</v>
      </c>
      <c r="AN247" s="173">
        <f t="shared" si="144"/>
        <v>0.91163677749403149</v>
      </c>
      <c r="AO247" s="170">
        <f t="shared" si="175"/>
        <v>128.53742807137587</v>
      </c>
      <c r="AP247" s="170">
        <f t="shared" si="176"/>
        <v>8.5691618714250577</v>
      </c>
      <c r="AQ247" s="176">
        <f t="shared" si="177"/>
        <v>0.14295158869062261</v>
      </c>
      <c r="AR247" s="176">
        <f t="shared" si="178"/>
        <v>0.85704841130937748</v>
      </c>
      <c r="AS247" s="173">
        <f t="shared" si="145"/>
        <v>0.22535741609702895</v>
      </c>
      <c r="AT247" s="173">
        <f t="shared" si="146"/>
        <v>0.93945423871578393</v>
      </c>
      <c r="AU247" s="177">
        <f t="shared" si="184"/>
        <v>6</v>
      </c>
      <c r="AV247" s="178" t="str">
        <f t="shared" si="179"/>
        <v>Vendredi</v>
      </c>
      <c r="AW247" s="177" t="str">
        <f>IF($BD$9="OUI","U",IF(Paramètres!$E$10=Paramètres!$G$10,"-",IF(F247&lt;$BD$7,$BF$8,IF(AND(F247&gt;=$BD$7,F247&lt;$BD$8),$BF$7,IF(AND(F247&gt;=$BD$8,F247&lt;$BE$7),$BF$8,$BF$7)))))</f>
        <v>E</v>
      </c>
      <c r="AX247" s="179">
        <f>IF($BD$9="OUI",0,IF(AW247="H",Paramètres!$E$10,IF(AW247="E",Paramètres!$G$10,Paramètres!$E$10)))</f>
        <v>2</v>
      </c>
      <c r="AY247" s="168" t="str">
        <f t="shared" si="147"/>
        <v>-</v>
      </c>
      <c r="AZ247" s="298">
        <f t="shared" si="180"/>
        <v>2.066324653865248E-3</v>
      </c>
      <c r="BB247" s="240" t="str">
        <f>IF($BD$9="OUI","U",IF(Paramètres!$D$10=Paramètres!$G$10,"",IF(F247&lt;$BD$7,$BF$8,IF(AND(F247&gt;=$BD$7,F247&lt;$BD$8),$BF$7,IF(AND(F247&gt;=$BD$8,F247&lt;$BE$7),$BF$8,$BF$7)))))</f>
        <v>E</v>
      </c>
    </row>
    <row r="248" spans="6:54" ht="14">
      <c r="F248" s="297">
        <f t="shared" si="181"/>
        <v>44436</v>
      </c>
      <c r="G248" s="169">
        <f t="shared" si="148"/>
        <v>240</v>
      </c>
      <c r="H248" s="170">
        <f t="shared" si="149"/>
        <v>233.54399999999998</v>
      </c>
      <c r="I248" s="170">
        <f t="shared" si="150"/>
        <v>-1.5203387840853737</v>
      </c>
      <c r="J248" s="170">
        <f t="shared" si="151"/>
        <v>155.02366121591467</v>
      </c>
      <c r="K248" s="170">
        <f t="shared" si="152"/>
        <v>1.835545813201231</v>
      </c>
      <c r="L248" s="171">
        <f t="shared" si="153"/>
        <v>1.2608281164634292</v>
      </c>
      <c r="M248" s="172" t="str">
        <f t="shared" si="154"/>
        <v>+</v>
      </c>
      <c r="N248" s="173">
        <f t="shared" si="155"/>
        <v>5.2534504852642883E-2</v>
      </c>
      <c r="O248" s="174">
        <f t="shared" si="156"/>
        <v>9.6697326677798525</v>
      </c>
      <c r="P248" s="175">
        <f t="shared" si="183"/>
        <v>0.58220273557470459</v>
      </c>
      <c r="Q248" s="174">
        <f t="shared" si="157"/>
        <v>54.487593778890968</v>
      </c>
      <c r="R248" s="170">
        <f t="shared" si="158"/>
        <v>101.09298953059159</v>
      </c>
      <c r="S248" s="170">
        <f t="shared" si="159"/>
        <v>6.7395326353727727</v>
      </c>
      <c r="T248" s="291">
        <f t="shared" si="182"/>
        <v>0.56162771961439772</v>
      </c>
      <c r="U248" s="170">
        <f t="shared" si="160"/>
        <v>5.2604673646272273</v>
      </c>
      <c r="V248" s="170">
        <f t="shared" si="161"/>
        <v>18.739532635372772</v>
      </c>
      <c r="W248" s="176">
        <f t="shared" si="162"/>
        <v>0.21918614019280114</v>
      </c>
      <c r="X248" s="176">
        <f t="shared" si="163"/>
        <v>0.78081385980719886</v>
      </c>
      <c r="Y248" s="173">
        <f t="shared" si="164"/>
        <v>0.30138888888888887</v>
      </c>
      <c r="Z248" s="173">
        <f t="shared" si="140"/>
        <v>0.86319444444444438</v>
      </c>
      <c r="AA248" s="174">
        <f t="shared" si="165"/>
        <v>104.65125976354149</v>
      </c>
      <c r="AB248" s="174">
        <f t="shared" si="166"/>
        <v>43.980637318185288</v>
      </c>
      <c r="AC248" s="170">
        <f t="shared" si="167"/>
        <v>108.8196266407185</v>
      </c>
      <c r="AD248" s="170">
        <f t="shared" si="168"/>
        <v>7.2546417760479001</v>
      </c>
      <c r="AE248" s="176">
        <f t="shared" si="169"/>
        <v>0.1977232593313375</v>
      </c>
      <c r="AF248" s="176">
        <f t="shared" si="170"/>
        <v>0.8022767406686625</v>
      </c>
      <c r="AG248" s="173">
        <f t="shared" si="141"/>
        <v>0.27992599490604203</v>
      </c>
      <c r="AH248" s="173">
        <f t="shared" si="142"/>
        <v>0.88447947624336709</v>
      </c>
      <c r="AI248" s="170">
        <f t="shared" si="171"/>
        <v>118.08788165327496</v>
      </c>
      <c r="AJ248" s="170">
        <f t="shared" si="172"/>
        <v>7.8725254435516643</v>
      </c>
      <c r="AK248" s="176">
        <f t="shared" si="173"/>
        <v>0.17197810651868065</v>
      </c>
      <c r="AL248" s="176">
        <f t="shared" si="174"/>
        <v>0.82802189348131938</v>
      </c>
      <c r="AM248" s="173">
        <f t="shared" si="143"/>
        <v>0.25418084209338521</v>
      </c>
      <c r="AN248" s="173">
        <f t="shared" si="144"/>
        <v>0.91022462905602397</v>
      </c>
      <c r="AO248" s="170">
        <f t="shared" si="175"/>
        <v>128.03787761124616</v>
      </c>
      <c r="AP248" s="170">
        <f t="shared" si="176"/>
        <v>8.5358585074164104</v>
      </c>
      <c r="AQ248" s="176">
        <f t="shared" si="177"/>
        <v>0.14433922885764958</v>
      </c>
      <c r="AR248" s="176">
        <f t="shared" si="178"/>
        <v>0.8556607711423504</v>
      </c>
      <c r="AS248" s="173">
        <f t="shared" si="145"/>
        <v>0.22654196443235408</v>
      </c>
      <c r="AT248" s="173">
        <f t="shared" si="146"/>
        <v>0.93786350671705498</v>
      </c>
      <c r="AU248" s="177">
        <f t="shared" si="184"/>
        <v>7</v>
      </c>
      <c r="AV248" s="178" t="str">
        <f t="shared" si="179"/>
        <v>Samedi</v>
      </c>
      <c r="AW248" s="177" t="str">
        <f>IF($BD$9="OUI","U",IF(Paramètres!$E$10=Paramètres!$G$10,"-",IF(F248&lt;$BD$7,$BF$8,IF(AND(F248&gt;=$BD$7,F248&lt;$BD$8),$BF$7,IF(AND(F248&gt;=$BD$8,F248&lt;$BE$7),$BF$8,$BF$7)))))</f>
        <v>E</v>
      </c>
      <c r="AX248" s="179">
        <f>IF($BD$9="OUI",0,IF(AW248="H",Paramètres!$E$10,IF(AW248="E",Paramètres!$G$10,Paramètres!$E$10)))</f>
        <v>2</v>
      </c>
      <c r="AY248" s="168" t="str">
        <f t="shared" si="147"/>
        <v>-</v>
      </c>
      <c r="AZ248" s="298">
        <f t="shared" si="180"/>
        <v>2.0745075193785434E-3</v>
      </c>
      <c r="BB248" s="240" t="str">
        <f>IF($BD$9="OUI","U",IF(Paramètres!$D$10=Paramètres!$G$10,"",IF(F248&lt;$BD$7,$BF$8,IF(AND(F248&gt;=$BD$7,F248&lt;$BD$8),$BF$7,IF(AND(F248&gt;=$BD$8,F248&lt;$BE$7),$BF$8,$BF$7)))))</f>
        <v>E</v>
      </c>
    </row>
    <row r="249" spans="6:54" ht="14">
      <c r="F249" s="297">
        <f t="shared" si="181"/>
        <v>44437</v>
      </c>
      <c r="G249" s="169">
        <f t="shared" si="148"/>
        <v>241</v>
      </c>
      <c r="H249" s="170">
        <f t="shared" si="149"/>
        <v>234.52960000000007</v>
      </c>
      <c r="I249" s="170">
        <f t="shared" si="150"/>
        <v>-1.5398874629778316</v>
      </c>
      <c r="J249" s="170">
        <f t="shared" si="151"/>
        <v>155.98971253702211</v>
      </c>
      <c r="K249" s="170">
        <f t="shared" si="152"/>
        <v>1.7804818960816504</v>
      </c>
      <c r="L249" s="171">
        <f t="shared" si="153"/>
        <v>0.96237773241527513</v>
      </c>
      <c r="M249" s="172" t="str">
        <f t="shared" si="154"/>
        <v>+</v>
      </c>
      <c r="N249" s="173">
        <f t="shared" si="155"/>
        <v>4.0099072183969797E-2</v>
      </c>
      <c r="O249" s="174">
        <f t="shared" si="156"/>
        <v>9.3151689723493689</v>
      </c>
      <c r="P249" s="175">
        <f t="shared" si="183"/>
        <v>0.58199547836356003</v>
      </c>
      <c r="Q249" s="174">
        <f t="shared" si="157"/>
        <v>54.133030083460483</v>
      </c>
      <c r="R249" s="170">
        <f t="shared" si="158"/>
        <v>100.71817729452034</v>
      </c>
      <c r="S249" s="170">
        <f t="shared" si="159"/>
        <v>6.7145451529680233</v>
      </c>
      <c r="T249" s="291">
        <f t="shared" si="182"/>
        <v>0.55954542941400198</v>
      </c>
      <c r="U249" s="170">
        <f t="shared" si="160"/>
        <v>5.2854548470319767</v>
      </c>
      <c r="V249" s="170">
        <f t="shared" si="161"/>
        <v>18.714545152968022</v>
      </c>
      <c r="W249" s="176">
        <f t="shared" si="162"/>
        <v>0.22022728529299904</v>
      </c>
      <c r="X249" s="176">
        <f t="shared" si="163"/>
        <v>0.77977271470700094</v>
      </c>
      <c r="Y249" s="173">
        <f t="shared" si="164"/>
        <v>0.30208333333333331</v>
      </c>
      <c r="Z249" s="173">
        <f t="shared" si="140"/>
        <v>0.8618055555555556</v>
      </c>
      <c r="AA249" s="174">
        <f t="shared" si="165"/>
        <v>104.13903459887693</v>
      </c>
      <c r="AB249" s="174">
        <f t="shared" si="166"/>
        <v>44.042005262676497</v>
      </c>
      <c r="AC249" s="170">
        <f t="shared" si="167"/>
        <v>108.42311117768698</v>
      </c>
      <c r="AD249" s="170">
        <f t="shared" si="168"/>
        <v>7.2282074118457986</v>
      </c>
      <c r="AE249" s="176">
        <f t="shared" si="169"/>
        <v>0.19882469117309173</v>
      </c>
      <c r="AF249" s="176">
        <f t="shared" si="170"/>
        <v>0.80117530882690824</v>
      </c>
      <c r="AG249" s="173">
        <f t="shared" si="141"/>
        <v>0.28082016953665173</v>
      </c>
      <c r="AH249" s="173">
        <f t="shared" si="142"/>
        <v>0.88317078719046826</v>
      </c>
      <c r="AI249" s="170">
        <f t="shared" si="171"/>
        <v>117.65288358131225</v>
      </c>
      <c r="AJ249" s="170">
        <f t="shared" si="172"/>
        <v>7.8435255720874837</v>
      </c>
      <c r="AK249" s="176">
        <f t="shared" si="173"/>
        <v>0.17318643449635485</v>
      </c>
      <c r="AL249" s="176">
        <f t="shared" si="174"/>
        <v>0.82681356550364515</v>
      </c>
      <c r="AM249" s="173">
        <f t="shared" si="143"/>
        <v>0.25518191285991482</v>
      </c>
      <c r="AN249" s="173">
        <f t="shared" si="144"/>
        <v>0.90880904386720518</v>
      </c>
      <c r="AO249" s="170">
        <f t="shared" si="175"/>
        <v>127.54038392086359</v>
      </c>
      <c r="AP249" s="170">
        <f t="shared" si="176"/>
        <v>8.5026922613909068</v>
      </c>
      <c r="AQ249" s="176">
        <f t="shared" si="177"/>
        <v>0.14572115577537889</v>
      </c>
      <c r="AR249" s="176">
        <f t="shared" si="178"/>
        <v>0.85427884422462108</v>
      </c>
      <c r="AS249" s="173">
        <f t="shared" si="145"/>
        <v>0.22771663413893886</v>
      </c>
      <c r="AT249" s="173">
        <f t="shared" si="146"/>
        <v>0.93627432258818111</v>
      </c>
      <c r="AU249" s="177">
        <f t="shared" si="184"/>
        <v>1</v>
      </c>
      <c r="AV249" s="178" t="str">
        <f t="shared" si="179"/>
        <v>Dimanche</v>
      </c>
      <c r="AW249" s="177" t="str">
        <f>IF($BD$9="OUI","U",IF(Paramètres!$E$10=Paramètres!$G$10,"-",IF(F249&lt;$BD$7,$BF$8,IF(AND(F249&gt;=$BD$7,F249&lt;$BD$8),$BF$7,IF(AND(F249&gt;=$BD$8,F249&lt;$BE$7),$BF$8,$BF$7)))))</f>
        <v>E</v>
      </c>
      <c r="AX249" s="179">
        <f>IF($BD$9="OUI",0,IF(AW249="H",Paramètres!$E$10,IF(AW249="E",Paramètres!$G$10,Paramètres!$E$10)))</f>
        <v>2</v>
      </c>
      <c r="AY249" s="168" t="str">
        <f t="shared" si="147"/>
        <v>-</v>
      </c>
      <c r="AZ249" s="298">
        <f t="shared" si="180"/>
        <v>2.0822902003957422E-3</v>
      </c>
      <c r="BB249" s="240" t="str">
        <f>IF($BD$9="OUI","U",IF(Paramètres!$D$10=Paramètres!$G$10,"",IF(F249&lt;$BD$7,$BF$8,IF(AND(F249&gt;=$BD$7,F249&lt;$BD$8),$BF$7,IF(AND(F249&gt;=$BD$8,F249&lt;$BE$7),$BF$8,$BF$7)))))</f>
        <v>E</v>
      </c>
    </row>
    <row r="250" spans="6:54" ht="14">
      <c r="F250" s="297">
        <f t="shared" si="181"/>
        <v>44438</v>
      </c>
      <c r="G250" s="169">
        <f t="shared" si="148"/>
        <v>242</v>
      </c>
      <c r="H250" s="170">
        <f t="shared" si="149"/>
        <v>235.51520000000005</v>
      </c>
      <c r="I250" s="170">
        <f t="shared" si="150"/>
        <v>-1.5589972678153099</v>
      </c>
      <c r="J250" s="170">
        <f t="shared" si="151"/>
        <v>156.95620273218469</v>
      </c>
      <c r="K250" s="170">
        <f t="shared" si="152"/>
        <v>1.7235469618183024</v>
      </c>
      <c r="L250" s="171">
        <f t="shared" si="153"/>
        <v>0.65819877601196985</v>
      </c>
      <c r="M250" s="172" t="str">
        <f t="shared" si="154"/>
        <v>+</v>
      </c>
      <c r="N250" s="173">
        <f t="shared" si="155"/>
        <v>2.7424949000498744E-2</v>
      </c>
      <c r="O250" s="174">
        <f t="shared" si="156"/>
        <v>8.958133159660715</v>
      </c>
      <c r="P250" s="175">
        <f t="shared" si="183"/>
        <v>0.5817842429771688</v>
      </c>
      <c r="Q250" s="174">
        <f t="shared" si="157"/>
        <v>53.775994270771832</v>
      </c>
      <c r="R250" s="170">
        <f t="shared" si="158"/>
        <v>100.34203380614359</v>
      </c>
      <c r="S250" s="170">
        <f t="shared" si="159"/>
        <v>6.6894689204095723</v>
      </c>
      <c r="T250" s="291">
        <f t="shared" si="182"/>
        <v>0.5574557433674644</v>
      </c>
      <c r="U250" s="170">
        <f t="shared" si="160"/>
        <v>5.3105310795904277</v>
      </c>
      <c r="V250" s="170">
        <f t="shared" si="161"/>
        <v>18.689468920409574</v>
      </c>
      <c r="W250" s="176">
        <f t="shared" si="162"/>
        <v>0.22127212831626783</v>
      </c>
      <c r="X250" s="176">
        <f t="shared" si="163"/>
        <v>0.77872787168373225</v>
      </c>
      <c r="Y250" s="173">
        <f t="shared" si="164"/>
        <v>0.30277777777777776</v>
      </c>
      <c r="Z250" s="173">
        <f t="shared" si="140"/>
        <v>0.86041666666666661</v>
      </c>
      <c r="AA250" s="174">
        <f t="shared" si="165"/>
        <v>103.623877170013</v>
      </c>
      <c r="AB250" s="174">
        <f t="shared" si="166"/>
        <v>44.101319178279716</v>
      </c>
      <c r="AC250" s="170">
        <f t="shared" si="167"/>
        <v>108.02591392031061</v>
      </c>
      <c r="AD250" s="170">
        <f t="shared" si="168"/>
        <v>7.201727594687374</v>
      </c>
      <c r="AE250" s="176">
        <f t="shared" si="169"/>
        <v>0.19992801688802608</v>
      </c>
      <c r="AF250" s="176">
        <f t="shared" si="170"/>
        <v>0.80007198311197392</v>
      </c>
      <c r="AG250" s="173">
        <f t="shared" si="141"/>
        <v>0.28171225986519488</v>
      </c>
      <c r="AH250" s="173">
        <f t="shared" si="142"/>
        <v>0.88185622608914283</v>
      </c>
      <c r="AI250" s="170">
        <f t="shared" si="171"/>
        <v>117.21822507296152</v>
      </c>
      <c r="AJ250" s="170">
        <f t="shared" si="172"/>
        <v>7.8145483381974348</v>
      </c>
      <c r="AK250" s="176">
        <f t="shared" si="173"/>
        <v>0.17439381924177355</v>
      </c>
      <c r="AL250" s="176">
        <f t="shared" si="174"/>
        <v>0.82560618075822634</v>
      </c>
      <c r="AM250" s="173">
        <f t="shared" si="143"/>
        <v>0.25617806221894235</v>
      </c>
      <c r="AN250" s="173">
        <f t="shared" si="144"/>
        <v>0.90739042373539525</v>
      </c>
      <c r="AO250" s="170">
        <f t="shared" si="175"/>
        <v>127.04499563643019</v>
      </c>
      <c r="AP250" s="170">
        <f t="shared" si="176"/>
        <v>8.4696663757620119</v>
      </c>
      <c r="AQ250" s="176">
        <f t="shared" si="177"/>
        <v>0.14709723434324951</v>
      </c>
      <c r="AR250" s="176">
        <f t="shared" si="178"/>
        <v>0.85290276565675038</v>
      </c>
      <c r="AS250" s="173">
        <f t="shared" si="145"/>
        <v>0.2288814773204183</v>
      </c>
      <c r="AT250" s="173">
        <f t="shared" si="146"/>
        <v>0.93468700863391929</v>
      </c>
      <c r="AU250" s="177">
        <f t="shared" si="184"/>
        <v>2</v>
      </c>
      <c r="AV250" s="178" t="str">
        <f t="shared" si="179"/>
        <v>Lundi</v>
      </c>
      <c r="AW250" s="177" t="str">
        <f>IF($BD$9="OUI","U",IF(Paramètres!$E$10=Paramètres!$G$10,"-",IF(F250&lt;$BD$7,$BF$8,IF(AND(F250&gt;=$BD$7,F250&lt;$BD$8),$BF$7,IF(AND(F250&gt;=$BD$8,F250&lt;$BE$7),$BF$8,$BF$7)))))</f>
        <v>E</v>
      </c>
      <c r="AX250" s="179">
        <f>IF($BD$9="OUI",0,IF(AW250="H",Paramètres!$E$10,IF(AW250="E",Paramètres!$G$10,Paramètres!$E$10)))</f>
        <v>2</v>
      </c>
      <c r="AY250" s="168" t="str">
        <f t="shared" si="147"/>
        <v>-</v>
      </c>
      <c r="AZ250" s="298">
        <f t="shared" si="180"/>
        <v>2.0896860465375866E-3</v>
      </c>
      <c r="BB250" s="240" t="str">
        <f>IF($BD$9="OUI","U",IF(Paramètres!$D$10=Paramètres!$G$10,"",IF(F250&lt;$BD$7,$BF$8,IF(AND(F250&gt;=$BD$7,F250&lt;$BD$8),$BF$7,IF(AND(F250&gt;=$BD$8,F250&lt;$BE$7),$BF$8,$BF$7)))))</f>
        <v>E</v>
      </c>
    </row>
    <row r="251" spans="6:54" ht="14">
      <c r="F251" s="297">
        <f t="shared" si="181"/>
        <v>44439</v>
      </c>
      <c r="G251" s="169">
        <f t="shared" si="148"/>
        <v>243</v>
      </c>
      <c r="H251" s="170">
        <f t="shared" si="149"/>
        <v>236.50080000000003</v>
      </c>
      <c r="I251" s="170">
        <f t="shared" si="150"/>
        <v>-1.5776623346742964</v>
      </c>
      <c r="J251" s="170">
        <f t="shared" si="151"/>
        <v>157.92313766532573</v>
      </c>
      <c r="K251" s="170">
        <f t="shared" si="152"/>
        <v>1.6648038486419798</v>
      </c>
      <c r="L251" s="171">
        <f t="shared" si="153"/>
        <v>0.34856605587073375</v>
      </c>
      <c r="M251" s="172" t="str">
        <f t="shared" si="154"/>
        <v>+</v>
      </c>
      <c r="N251" s="173">
        <f t="shared" si="155"/>
        <v>1.4523585661280572E-2</v>
      </c>
      <c r="O251" s="174">
        <f t="shared" si="156"/>
        <v>8.5987144952947343</v>
      </c>
      <c r="P251" s="175">
        <f t="shared" si="183"/>
        <v>0.58156922025484847</v>
      </c>
      <c r="Q251" s="174">
        <f t="shared" si="157"/>
        <v>53.41657560640585</v>
      </c>
      <c r="R251" s="170">
        <f t="shared" si="158"/>
        <v>99.964626377300505</v>
      </c>
      <c r="S251" s="170">
        <f t="shared" si="159"/>
        <v>6.6643084251533669</v>
      </c>
      <c r="T251" s="291">
        <f t="shared" si="182"/>
        <v>0.5553590354294472</v>
      </c>
      <c r="U251" s="170">
        <f t="shared" si="160"/>
        <v>5.3356915748466331</v>
      </c>
      <c r="V251" s="170">
        <f t="shared" si="161"/>
        <v>18.664308425153365</v>
      </c>
      <c r="W251" s="176">
        <f t="shared" si="162"/>
        <v>0.22232048228527637</v>
      </c>
      <c r="X251" s="176">
        <f t="shared" si="163"/>
        <v>0.77767951771472354</v>
      </c>
      <c r="Y251" s="173">
        <f t="shared" si="164"/>
        <v>0.30416666666666664</v>
      </c>
      <c r="Z251" s="173">
        <f t="shared" si="140"/>
        <v>0.85902777777777783</v>
      </c>
      <c r="AA251" s="174">
        <f t="shared" si="165"/>
        <v>103.10590326702545</v>
      </c>
      <c r="AB251" s="174">
        <f t="shared" si="166"/>
        <v>44.158533531748127</v>
      </c>
      <c r="AC251" s="170">
        <f t="shared" si="167"/>
        <v>107.6281086564767</v>
      </c>
      <c r="AD251" s="170">
        <f t="shared" si="168"/>
        <v>7.1752072437651133</v>
      </c>
      <c r="AE251" s="176">
        <f t="shared" si="169"/>
        <v>0.20103303150978694</v>
      </c>
      <c r="AF251" s="176">
        <f t="shared" si="170"/>
        <v>0.79896696849021309</v>
      </c>
      <c r="AG251" s="173">
        <f t="shared" si="141"/>
        <v>0.28260225176463544</v>
      </c>
      <c r="AH251" s="173">
        <f t="shared" si="142"/>
        <v>0.88053618874506168</v>
      </c>
      <c r="AI251" s="170">
        <f t="shared" si="171"/>
        <v>116.78397977514292</v>
      </c>
      <c r="AJ251" s="170">
        <f t="shared" si="172"/>
        <v>7.785598651676195</v>
      </c>
      <c r="AK251" s="176">
        <f t="shared" si="173"/>
        <v>0.17560005618015853</v>
      </c>
      <c r="AL251" s="176">
        <f t="shared" si="174"/>
        <v>0.8243999438198415</v>
      </c>
      <c r="AM251" s="173">
        <f t="shared" si="143"/>
        <v>0.25716927643500703</v>
      </c>
      <c r="AN251" s="173">
        <f t="shared" si="144"/>
        <v>0.90596916407469008</v>
      </c>
      <c r="AO251" s="170">
        <f t="shared" si="175"/>
        <v>126.5517579459416</v>
      </c>
      <c r="AP251" s="170">
        <f t="shared" si="176"/>
        <v>8.4367838630627734</v>
      </c>
      <c r="AQ251" s="176">
        <f t="shared" si="177"/>
        <v>0.1484673390390511</v>
      </c>
      <c r="AR251" s="176">
        <f t="shared" si="178"/>
        <v>0.85153266096094882</v>
      </c>
      <c r="AS251" s="173">
        <f t="shared" si="145"/>
        <v>0.23003655929389963</v>
      </c>
      <c r="AT251" s="173">
        <f t="shared" si="146"/>
        <v>0.9331018812157974</v>
      </c>
      <c r="AU251" s="177">
        <f t="shared" si="184"/>
        <v>3</v>
      </c>
      <c r="AV251" s="178" t="str">
        <f t="shared" si="179"/>
        <v>Mardi</v>
      </c>
      <c r="AW251" s="177" t="str">
        <f>IF($BD$9="OUI","U",IF(Paramètres!$E$10=Paramètres!$G$10,"-",IF(F251&lt;$BD$7,$BF$8,IF(AND(F251&gt;=$BD$7,F251&lt;$BD$8),$BF$7,IF(AND(F251&gt;=$BD$8,F251&lt;$BE$7),$BF$8,$BF$7)))))</f>
        <v>E</v>
      </c>
      <c r="AX251" s="179">
        <f>IF($BD$9="OUI",0,IF(AW251="H",Paramètres!$E$10,IF(AW251="E",Paramètres!$G$10,Paramètres!$E$10)))</f>
        <v>2</v>
      </c>
      <c r="AY251" s="168" t="str">
        <f t="shared" si="147"/>
        <v>-</v>
      </c>
      <c r="AZ251" s="298">
        <f t="shared" si="180"/>
        <v>2.0967079380171949E-3</v>
      </c>
      <c r="BB251" s="240" t="str">
        <f>IF($BD$9="OUI","U",IF(Paramètres!$D$10=Paramètres!$G$10,"",IF(F251&lt;$BD$7,$BF$8,IF(AND(F251&gt;=$BD$7,F251&lt;$BD$8),$BF$7,IF(AND(F251&gt;=$BD$8,F251&lt;$BE$7),$BF$8,$BF$7)))))</f>
        <v>E</v>
      </c>
    </row>
    <row r="252" spans="6:54" ht="14">
      <c r="F252" s="297">
        <f t="shared" si="181"/>
        <v>44440</v>
      </c>
      <c r="G252" s="169">
        <f t="shared" si="148"/>
        <v>244</v>
      </c>
      <c r="H252" s="170">
        <f t="shared" si="149"/>
        <v>237.4864</v>
      </c>
      <c r="I252" s="170">
        <f t="shared" si="150"/>
        <v>-1.5958769116188063</v>
      </c>
      <c r="J252" s="170">
        <f t="shared" si="151"/>
        <v>158.8905230883812</v>
      </c>
      <c r="K252" s="170">
        <f t="shared" si="152"/>
        <v>1.6043167456956893</v>
      </c>
      <c r="L252" s="171">
        <f t="shared" si="153"/>
        <v>3.3759336307531917E-2</v>
      </c>
      <c r="M252" s="172" t="str">
        <f t="shared" si="154"/>
        <v>+</v>
      </c>
      <c r="N252" s="173">
        <f t="shared" si="155"/>
        <v>1.40663901281383E-3</v>
      </c>
      <c r="O252" s="174">
        <f t="shared" si="156"/>
        <v>8.2370023585425862</v>
      </c>
      <c r="P252" s="175">
        <f t="shared" si="183"/>
        <v>0.58135060447737408</v>
      </c>
      <c r="Q252" s="174">
        <f t="shared" si="157"/>
        <v>53.054863469653696</v>
      </c>
      <c r="R252" s="170">
        <f t="shared" si="158"/>
        <v>99.586020088222796</v>
      </c>
      <c r="S252" s="170">
        <f t="shared" si="159"/>
        <v>6.6390680058815201</v>
      </c>
      <c r="T252" s="291">
        <f t="shared" si="182"/>
        <v>0.55325566715679331</v>
      </c>
      <c r="U252" s="170">
        <f t="shared" si="160"/>
        <v>5.3609319941184799</v>
      </c>
      <c r="V252" s="170">
        <f t="shared" si="161"/>
        <v>18.639068005881519</v>
      </c>
      <c r="W252" s="176">
        <f t="shared" si="162"/>
        <v>0.22337216642160332</v>
      </c>
      <c r="X252" s="176">
        <f t="shared" si="163"/>
        <v>0.7766278335783966</v>
      </c>
      <c r="Y252" s="173">
        <f t="shared" si="164"/>
        <v>0.30486111111111108</v>
      </c>
      <c r="Z252" s="173">
        <f t="shared" si="140"/>
        <v>0.85763888888888884</v>
      </c>
      <c r="AA252" s="174">
        <f t="shared" si="165"/>
        <v>102.58522773741934</v>
      </c>
      <c r="AB252" s="174">
        <f t="shared" si="166"/>
        <v>44.21360475702587</v>
      </c>
      <c r="AC252" s="170">
        <f t="shared" si="167"/>
        <v>107.22976640248123</v>
      </c>
      <c r="AD252" s="170">
        <f t="shared" si="168"/>
        <v>7.1486510934987484</v>
      </c>
      <c r="AE252" s="176">
        <f t="shared" si="169"/>
        <v>0.20213953777088547</v>
      </c>
      <c r="AF252" s="176">
        <f t="shared" si="170"/>
        <v>0.79786046222911455</v>
      </c>
      <c r="AG252" s="173">
        <f t="shared" si="141"/>
        <v>0.28349014224825952</v>
      </c>
      <c r="AH252" s="173">
        <f t="shared" si="142"/>
        <v>0.87921106670648863</v>
      </c>
      <c r="AI252" s="170">
        <f t="shared" si="171"/>
        <v>116.35021789741472</v>
      </c>
      <c r="AJ252" s="170">
        <f t="shared" si="172"/>
        <v>7.7566811931609818</v>
      </c>
      <c r="AK252" s="176">
        <f t="shared" si="173"/>
        <v>0.1768049502849591</v>
      </c>
      <c r="AL252" s="176">
        <f t="shared" si="174"/>
        <v>0.82319504971504098</v>
      </c>
      <c r="AM252" s="173">
        <f t="shared" si="143"/>
        <v>0.25815555476233315</v>
      </c>
      <c r="AN252" s="173">
        <f t="shared" si="144"/>
        <v>0.90454565419241506</v>
      </c>
      <c r="AO252" s="170">
        <f t="shared" si="175"/>
        <v>126.06071281292317</v>
      </c>
      <c r="AP252" s="170">
        <f t="shared" si="176"/>
        <v>8.4040475208615444</v>
      </c>
      <c r="AQ252" s="176">
        <f t="shared" si="177"/>
        <v>0.14983135329743566</v>
      </c>
      <c r="AR252" s="176">
        <f t="shared" si="178"/>
        <v>0.85016864670256442</v>
      </c>
      <c r="AS252" s="173">
        <f t="shared" si="145"/>
        <v>0.23118195777480968</v>
      </c>
      <c r="AT252" s="173">
        <f t="shared" si="146"/>
        <v>0.9315192511799385</v>
      </c>
      <c r="AU252" s="177">
        <f t="shared" si="184"/>
        <v>4</v>
      </c>
      <c r="AV252" s="178" t="str">
        <f t="shared" si="179"/>
        <v>Mercredi</v>
      </c>
      <c r="AW252" s="177" t="str">
        <f>IF($BD$9="OUI","U",IF(Paramètres!$E$10=Paramètres!$G$10,"-",IF(F252&lt;$BD$7,$BF$8,IF(AND(F252&gt;=$BD$7,F252&lt;$BD$8),$BF$7,IF(AND(F252&gt;=$BD$8,F252&lt;$BE$7),$BF$8,$BF$7)))))</f>
        <v>E</v>
      </c>
      <c r="AX252" s="179">
        <f>IF($BD$9="OUI",0,IF(AW252="H",Paramètres!$E$10,IF(AW252="E",Paramètres!$G$10,Paramètres!$E$10)))</f>
        <v>2</v>
      </c>
      <c r="AY252" s="168" t="str">
        <f t="shared" si="147"/>
        <v>-</v>
      </c>
      <c r="AZ252" s="298">
        <f t="shared" si="180"/>
        <v>2.1033682726538938E-3</v>
      </c>
      <c r="BB252" s="240" t="str">
        <f>IF($BD$9="OUI","U",IF(Paramètres!$D$10=Paramètres!$G$10,"",IF(F252&lt;$BD$7,$BF$8,IF(AND(F252&gt;=$BD$7,F252&lt;$BD$8),$BF$7,IF(AND(F252&gt;=$BD$8,F252&lt;$BE$7),$BF$8,$BF$7)))))</f>
        <v>E</v>
      </c>
    </row>
    <row r="253" spans="6:54" ht="14">
      <c r="F253" s="297">
        <f t="shared" si="181"/>
        <v>44441</v>
      </c>
      <c r="G253" s="169">
        <f t="shared" si="148"/>
        <v>245</v>
      </c>
      <c r="H253" s="170">
        <f t="shared" si="149"/>
        <v>238.47199999999998</v>
      </c>
      <c r="I253" s="170">
        <f t="shared" si="150"/>
        <v>-1.6136353606733354</v>
      </c>
      <c r="J253" s="170">
        <f t="shared" si="151"/>
        <v>159.85836463932662</v>
      </c>
      <c r="K253" s="170">
        <f t="shared" si="152"/>
        <v>1.5421511272141317</v>
      </c>
      <c r="L253" s="171">
        <f t="shared" si="153"/>
        <v>-0.28593693383681451</v>
      </c>
      <c r="M253" s="172" t="str">
        <f t="shared" si="154"/>
        <v>-</v>
      </c>
      <c r="N253" s="173">
        <f t="shared" si="155"/>
        <v>1.1914038909867272E-2</v>
      </c>
      <c r="O253" s="174">
        <f t="shared" si="156"/>
        <v>7.873086244789139</v>
      </c>
      <c r="P253" s="175">
        <f t="shared" si="183"/>
        <v>0.58112859317866272</v>
      </c>
      <c r="Q253" s="174">
        <f t="shared" si="157"/>
        <v>52.690947355900249</v>
      </c>
      <c r="R253" s="170">
        <f t="shared" si="158"/>
        <v>99.20627787647436</v>
      </c>
      <c r="S253" s="170">
        <f t="shared" si="159"/>
        <v>6.6137518584316242</v>
      </c>
      <c r="T253" s="291">
        <f t="shared" si="182"/>
        <v>0.55114598820263538</v>
      </c>
      <c r="U253" s="170">
        <f t="shared" si="160"/>
        <v>5.3862481415683758</v>
      </c>
      <c r="V253" s="170">
        <f t="shared" si="161"/>
        <v>18.613751858431623</v>
      </c>
      <c r="W253" s="176">
        <f t="shared" si="162"/>
        <v>0.22442700589868234</v>
      </c>
      <c r="X253" s="176">
        <f t="shared" si="163"/>
        <v>0.77557299410131764</v>
      </c>
      <c r="Y253" s="173">
        <f t="shared" si="164"/>
        <v>0.30555555555555552</v>
      </c>
      <c r="Z253" s="173">
        <f t="shared" si="140"/>
        <v>0.8569444444444444</v>
      </c>
      <c r="AA253" s="174">
        <f t="shared" si="165"/>
        <v>102.06196453240439</v>
      </c>
      <c r="AB253" s="174">
        <f t="shared" si="166"/>
        <v>44.266491222777418</v>
      </c>
      <c r="AC253" s="170">
        <f t="shared" si="167"/>
        <v>106.8309555204809</v>
      </c>
      <c r="AD253" s="170">
        <f t="shared" si="168"/>
        <v>7.1220637013653931</v>
      </c>
      <c r="AE253" s="176">
        <f t="shared" si="169"/>
        <v>0.20324734577644196</v>
      </c>
      <c r="AF253" s="176">
        <f t="shared" si="170"/>
        <v>0.79675265422355801</v>
      </c>
      <c r="AG253" s="173">
        <f t="shared" si="141"/>
        <v>0.28437593895510466</v>
      </c>
      <c r="AH253" s="173">
        <f t="shared" si="142"/>
        <v>0.87788124740222073</v>
      </c>
      <c r="AI253" s="170">
        <f t="shared" si="171"/>
        <v>115.91700638222301</v>
      </c>
      <c r="AJ253" s="170">
        <f t="shared" si="172"/>
        <v>7.7278004254815338</v>
      </c>
      <c r="AK253" s="176">
        <f t="shared" si="173"/>
        <v>0.1780083156049361</v>
      </c>
      <c r="AL253" s="176">
        <f t="shared" si="174"/>
        <v>0.82199168439506387</v>
      </c>
      <c r="AM253" s="173">
        <f t="shared" si="143"/>
        <v>0.2591369087835988</v>
      </c>
      <c r="AN253" s="173">
        <f t="shared" si="144"/>
        <v>0.90312027757372659</v>
      </c>
      <c r="AO253" s="170">
        <f t="shared" si="175"/>
        <v>125.57189919060635</v>
      </c>
      <c r="AP253" s="170">
        <f t="shared" si="176"/>
        <v>8.3714599460404227</v>
      </c>
      <c r="AQ253" s="176">
        <f t="shared" si="177"/>
        <v>0.15118916891498238</v>
      </c>
      <c r="AR253" s="176">
        <f t="shared" si="178"/>
        <v>0.84881083108501765</v>
      </c>
      <c r="AS253" s="173">
        <f t="shared" si="145"/>
        <v>0.2323177620936451</v>
      </c>
      <c r="AT253" s="173">
        <f t="shared" si="146"/>
        <v>0.92993942426368037</v>
      </c>
      <c r="AU253" s="177">
        <f t="shared" si="184"/>
        <v>5</v>
      </c>
      <c r="AV253" s="178" t="str">
        <f t="shared" si="179"/>
        <v>Jeudi</v>
      </c>
      <c r="AW253" s="177" t="str">
        <f>IF($BD$9="OUI","U",IF(Paramètres!$E$10=Paramètres!$G$10,"-",IF(F253&lt;$BD$7,$BF$8,IF(AND(F253&gt;=$BD$7,F253&lt;$BD$8),$BF$7,IF(AND(F253&gt;=$BD$8,F253&lt;$BE$7),$BF$8,$BF$7)))))</f>
        <v>E</v>
      </c>
      <c r="AX253" s="179">
        <f>IF($BD$9="OUI",0,IF(AW253="H",Paramètres!$E$10,IF(AW253="E",Paramètres!$G$10,Paramètres!$E$10)))</f>
        <v>2</v>
      </c>
      <c r="AY253" s="168" t="str">
        <f t="shared" si="147"/>
        <v>-</v>
      </c>
      <c r="AZ253" s="298">
        <f t="shared" si="180"/>
        <v>2.1096789541579231E-3</v>
      </c>
      <c r="BB253" s="240" t="str">
        <f>IF($BD$9="OUI","U",IF(Paramètres!$D$10=Paramètres!$G$10,"",IF(F253&lt;$BD$7,$BF$8,IF(AND(F253&gt;=$BD$7,F253&lt;$BD$8),$BF$7,IF(AND(F253&gt;=$BD$8,F253&lt;$BE$7),$BF$8,$BF$7)))))</f>
        <v>E</v>
      </c>
    </row>
    <row r="254" spans="6:54" ht="14">
      <c r="F254" s="297">
        <f t="shared" si="181"/>
        <v>44442</v>
      </c>
      <c r="G254" s="169">
        <f t="shared" si="148"/>
        <v>246</v>
      </c>
      <c r="H254" s="170">
        <f t="shared" si="149"/>
        <v>239.45759999999996</v>
      </c>
      <c r="I254" s="170">
        <f t="shared" si="150"/>
        <v>-1.6309321597849737</v>
      </c>
      <c r="J254" s="170">
        <f t="shared" si="151"/>
        <v>160.82666784021512</v>
      </c>
      <c r="K254" s="170">
        <f t="shared" si="152"/>
        <v>1.4783736887055718</v>
      </c>
      <c r="L254" s="171">
        <f t="shared" si="153"/>
        <v>-0.61023388431760761</v>
      </c>
      <c r="M254" s="172" t="str">
        <f t="shared" si="154"/>
        <v>-</v>
      </c>
      <c r="N254" s="173">
        <f t="shared" si="155"/>
        <v>2.5426411846566983E-2</v>
      </c>
      <c r="O254" s="174">
        <f t="shared" si="156"/>
        <v>7.5070557690896091</v>
      </c>
      <c r="P254" s="175">
        <f t="shared" si="183"/>
        <v>0.5809033869630511</v>
      </c>
      <c r="Q254" s="174">
        <f t="shared" si="157"/>
        <v>52.324916880200725</v>
      </c>
      <c r="R254" s="170">
        <f t="shared" si="158"/>
        <v>98.825460627789113</v>
      </c>
      <c r="S254" s="170">
        <f t="shared" si="159"/>
        <v>6.5883640418526079</v>
      </c>
      <c r="T254" s="291">
        <f t="shared" si="182"/>
        <v>0.54903033682105062</v>
      </c>
      <c r="U254" s="170">
        <f t="shared" si="160"/>
        <v>5.4116359581473921</v>
      </c>
      <c r="V254" s="170">
        <f t="shared" si="161"/>
        <v>18.588364041852607</v>
      </c>
      <c r="W254" s="176">
        <f t="shared" si="162"/>
        <v>0.22548483158947466</v>
      </c>
      <c r="X254" s="176">
        <f t="shared" si="163"/>
        <v>0.77451516841052526</v>
      </c>
      <c r="Y254" s="173">
        <f t="shared" si="164"/>
        <v>0.30624999999999997</v>
      </c>
      <c r="Z254" s="173">
        <f t="shared" si="140"/>
        <v>0.85555555555555562</v>
      </c>
      <c r="AA254" s="174">
        <f t="shared" si="165"/>
        <v>101.53622675490818</v>
      </c>
      <c r="AB254" s="174">
        <f t="shared" si="166"/>
        <v>44.317153200305043</v>
      </c>
      <c r="AC254" s="170">
        <f t="shared" si="167"/>
        <v>106.43174183654635</v>
      </c>
      <c r="AD254" s="170">
        <f t="shared" si="168"/>
        <v>7.0954494557697565</v>
      </c>
      <c r="AE254" s="176">
        <f t="shared" si="169"/>
        <v>0.20435627267626014</v>
      </c>
      <c r="AF254" s="176">
        <f t="shared" si="170"/>
        <v>0.79564372732373989</v>
      </c>
      <c r="AG254" s="173">
        <f t="shared" si="141"/>
        <v>0.28525965963931116</v>
      </c>
      <c r="AH254" s="173">
        <f t="shared" si="142"/>
        <v>0.876547114286791</v>
      </c>
      <c r="AI254" s="170">
        <f t="shared" si="171"/>
        <v>115.48440907227456</v>
      </c>
      <c r="AJ254" s="170">
        <f t="shared" si="172"/>
        <v>7.6989606048183044</v>
      </c>
      <c r="AK254" s="176">
        <f t="shared" si="173"/>
        <v>0.17920997479923731</v>
      </c>
      <c r="AL254" s="176">
        <f t="shared" si="174"/>
        <v>0.82079002520076261</v>
      </c>
      <c r="AM254" s="173">
        <f t="shared" si="143"/>
        <v>0.26011336176228833</v>
      </c>
      <c r="AN254" s="173">
        <f t="shared" si="144"/>
        <v>0.90169341216381371</v>
      </c>
      <c r="AO254" s="170">
        <f t="shared" si="175"/>
        <v>125.08535322705724</v>
      </c>
      <c r="AP254" s="170">
        <f t="shared" si="176"/>
        <v>8.3390235484704824</v>
      </c>
      <c r="AQ254" s="176">
        <f t="shared" si="177"/>
        <v>0.15254068548039657</v>
      </c>
      <c r="AR254" s="176">
        <f t="shared" si="178"/>
        <v>0.84745931451960343</v>
      </c>
      <c r="AS254" s="173">
        <f t="shared" si="145"/>
        <v>0.23344407244344759</v>
      </c>
      <c r="AT254" s="173">
        <f t="shared" si="146"/>
        <v>0.92836270148265454</v>
      </c>
      <c r="AU254" s="177">
        <f t="shared" si="184"/>
        <v>6</v>
      </c>
      <c r="AV254" s="178" t="str">
        <f t="shared" si="179"/>
        <v>Vendredi</v>
      </c>
      <c r="AW254" s="177" t="str">
        <f>IF($BD$9="OUI","U",IF(Paramètres!$E$10=Paramètres!$G$10,"-",IF(F254&lt;$BD$7,$BF$8,IF(AND(F254&gt;=$BD$7,F254&lt;$BD$8),$BF$7,IF(AND(F254&gt;=$BD$8,F254&lt;$BE$7),$BF$8,$BF$7)))))</f>
        <v>E</v>
      </c>
      <c r="AX254" s="179">
        <f>IF($BD$9="OUI",0,IF(AW254="H",Paramètres!$E$10,IF(AW254="E",Paramètres!$G$10,Paramètres!$E$10)))</f>
        <v>2</v>
      </c>
      <c r="AY254" s="168" t="str">
        <f t="shared" si="147"/>
        <v>-</v>
      </c>
      <c r="AZ254" s="298">
        <f t="shared" si="180"/>
        <v>2.11565138158476E-3</v>
      </c>
      <c r="BB254" s="240" t="str">
        <f>IF($BD$9="OUI","U",IF(Paramètres!$D$10=Paramètres!$G$10,"",IF(F254&lt;$BD$7,$BF$8,IF(AND(F254&gt;=$BD$7,F254&lt;$BD$8),$BF$7,IF(AND(F254&gt;=$BD$8,F254&lt;$BE$7),$BF$8,$BF$7)))))</f>
        <v>E</v>
      </c>
    </row>
    <row r="255" spans="6:54" ht="14">
      <c r="F255" s="297">
        <f t="shared" si="181"/>
        <v>44443</v>
      </c>
      <c r="G255" s="169">
        <f t="shared" si="148"/>
        <v>247</v>
      </c>
      <c r="H255" s="170">
        <f t="shared" si="149"/>
        <v>240.44320000000005</v>
      </c>
      <c r="I255" s="170">
        <f t="shared" si="150"/>
        <v>-1.6477619047737697</v>
      </c>
      <c r="J255" s="170">
        <f t="shared" si="151"/>
        <v>161.79543809522625</v>
      </c>
      <c r="K255" s="170">
        <f t="shared" si="152"/>
        <v>1.4130522852054084</v>
      </c>
      <c r="L255" s="171">
        <f t="shared" si="153"/>
        <v>-0.93883847827344535</v>
      </c>
      <c r="M255" s="172" t="str">
        <f t="shared" si="154"/>
        <v>-</v>
      </c>
      <c r="N255" s="173">
        <f t="shared" si="155"/>
        <v>3.9118269928060223E-2</v>
      </c>
      <c r="O255" s="174">
        <f t="shared" si="156"/>
        <v>7.139000670885574</v>
      </c>
      <c r="P255" s="175">
        <f t="shared" si="183"/>
        <v>0.58067518932835949</v>
      </c>
      <c r="Q255" s="174">
        <f t="shared" si="157"/>
        <v>51.956861781996686</v>
      </c>
      <c r="R255" s="170">
        <f t="shared" si="158"/>
        <v>98.443627268616837</v>
      </c>
      <c r="S255" s="170">
        <f t="shared" si="159"/>
        <v>6.5629084845744554</v>
      </c>
      <c r="T255" s="291">
        <f t="shared" si="182"/>
        <v>0.54690904038120458</v>
      </c>
      <c r="U255" s="170">
        <f t="shared" si="160"/>
        <v>5.4370915154255446</v>
      </c>
      <c r="V255" s="170">
        <f t="shared" si="161"/>
        <v>18.562908484574457</v>
      </c>
      <c r="W255" s="176">
        <f t="shared" si="162"/>
        <v>0.22654547980939768</v>
      </c>
      <c r="X255" s="176">
        <f t="shared" si="163"/>
        <v>0.77345452019060235</v>
      </c>
      <c r="Y255" s="173">
        <f t="shared" si="164"/>
        <v>0.30694444444444441</v>
      </c>
      <c r="Z255" s="173">
        <f t="shared" si="140"/>
        <v>0.85416666666666663</v>
      </c>
      <c r="AA255" s="174">
        <f t="shared" si="165"/>
        <v>101.0081267091923</v>
      </c>
      <c r="AB255" s="174">
        <f t="shared" si="166"/>
        <v>44.365552832059727</v>
      </c>
      <c r="AC255" s="170">
        <f t="shared" si="167"/>
        <v>106.03218875911396</v>
      </c>
      <c r="AD255" s="170">
        <f t="shared" si="168"/>
        <v>7.0688125839409306</v>
      </c>
      <c r="AE255" s="176">
        <f t="shared" si="169"/>
        <v>0.20546614233579455</v>
      </c>
      <c r="AF255" s="176">
        <f t="shared" si="170"/>
        <v>0.79453385766420548</v>
      </c>
      <c r="AG255" s="173">
        <f t="shared" si="141"/>
        <v>0.28614133166415406</v>
      </c>
      <c r="AH255" s="173">
        <f t="shared" si="142"/>
        <v>0.87520904699256497</v>
      </c>
      <c r="AI255" s="170">
        <f t="shared" si="171"/>
        <v>115.05248687495701</v>
      </c>
      <c r="AJ255" s="170">
        <f t="shared" si="172"/>
        <v>7.6701657916638011</v>
      </c>
      <c r="AK255" s="176">
        <f t="shared" si="173"/>
        <v>0.18040975868067496</v>
      </c>
      <c r="AL255" s="176">
        <f t="shared" si="174"/>
        <v>0.81959024131932512</v>
      </c>
      <c r="AM255" s="173">
        <f t="shared" si="143"/>
        <v>0.26108494800903442</v>
      </c>
      <c r="AN255" s="173">
        <f t="shared" si="144"/>
        <v>0.90026543064768461</v>
      </c>
      <c r="AO255" s="170">
        <f t="shared" si="175"/>
        <v>124.6011084617446</v>
      </c>
      <c r="AP255" s="170">
        <f t="shared" si="176"/>
        <v>8.306740564116307</v>
      </c>
      <c r="AQ255" s="176">
        <f t="shared" si="177"/>
        <v>0.15388580982848721</v>
      </c>
      <c r="AR255" s="176">
        <f t="shared" si="178"/>
        <v>0.84611419017151279</v>
      </c>
      <c r="AS255" s="173">
        <f t="shared" si="145"/>
        <v>0.23456099915684669</v>
      </c>
      <c r="AT255" s="173">
        <f t="shared" si="146"/>
        <v>0.92678937949987228</v>
      </c>
      <c r="AU255" s="177">
        <f t="shared" si="184"/>
        <v>7</v>
      </c>
      <c r="AV255" s="178" t="str">
        <f t="shared" si="179"/>
        <v>Samedi</v>
      </c>
      <c r="AW255" s="177" t="str">
        <f>IF($BD$9="OUI","U",IF(Paramètres!$E$10=Paramètres!$G$10,"-",IF(F255&lt;$BD$7,$BF$8,IF(AND(F255&gt;=$BD$7,F255&lt;$BD$8),$BF$7,IF(AND(F255&gt;=$BD$8,F255&lt;$BE$7),$BF$8,$BF$7)))))</f>
        <v>E</v>
      </c>
      <c r="AX255" s="179">
        <f>IF($BD$9="OUI",0,IF(AW255="H",Paramètres!$E$10,IF(AW255="E",Paramètres!$G$10,Paramètres!$E$10)))</f>
        <v>2</v>
      </c>
      <c r="AY255" s="168" t="str">
        <f t="shared" si="147"/>
        <v>-</v>
      </c>
      <c r="AZ255" s="298">
        <f t="shared" si="180"/>
        <v>2.1212964398460432E-3</v>
      </c>
      <c r="BB255" s="240" t="str">
        <f>IF($BD$9="OUI","U",IF(Paramètres!$D$10=Paramètres!$G$10,"",IF(F255&lt;$BD$7,$BF$8,IF(AND(F255&gt;=$BD$7,F255&lt;$BD$8),$BF$7,IF(AND(F255&gt;=$BD$8,F255&lt;$BE$7),$BF$8,$BF$7)))))</f>
        <v>E</v>
      </c>
    </row>
    <row r="256" spans="6:54" ht="14">
      <c r="F256" s="297">
        <f t="shared" si="181"/>
        <v>44444</v>
      </c>
      <c r="G256" s="169">
        <f t="shared" si="148"/>
        <v>248</v>
      </c>
      <c r="H256" s="170">
        <f t="shared" si="149"/>
        <v>241.42880000000002</v>
      </c>
      <c r="I256" s="170">
        <f t="shared" si="150"/>
        <v>-1.6641193112703625</v>
      </c>
      <c r="J256" s="170">
        <f t="shared" si="151"/>
        <v>162.76468068872964</v>
      </c>
      <c r="K256" s="170">
        <f t="shared" si="152"/>
        <v>1.3462558716524593</v>
      </c>
      <c r="L256" s="171">
        <f t="shared" si="153"/>
        <v>-1.2714537584716128</v>
      </c>
      <c r="M256" s="172" t="str">
        <f t="shared" si="154"/>
        <v>-</v>
      </c>
      <c r="N256" s="173">
        <f t="shared" si="155"/>
        <v>5.29772399363172E-2</v>
      </c>
      <c r="O256" s="174">
        <f t="shared" si="156"/>
        <v>6.7690108198040155</v>
      </c>
      <c r="P256" s="175">
        <f t="shared" si="183"/>
        <v>0.58044420649488859</v>
      </c>
      <c r="Q256" s="174">
        <f t="shared" si="157"/>
        <v>51.58687193091513</v>
      </c>
      <c r="R256" s="170">
        <f t="shared" si="158"/>
        <v>98.060834860203656</v>
      </c>
      <c r="S256" s="170">
        <f t="shared" si="159"/>
        <v>6.5373889906802436</v>
      </c>
      <c r="T256" s="291">
        <f t="shared" si="182"/>
        <v>0.5447824158900203</v>
      </c>
      <c r="U256" s="170">
        <f t="shared" si="160"/>
        <v>5.4626110093197564</v>
      </c>
      <c r="V256" s="170">
        <f t="shared" si="161"/>
        <v>18.537388990680242</v>
      </c>
      <c r="W256" s="176">
        <f t="shared" si="162"/>
        <v>0.22760879205498985</v>
      </c>
      <c r="X256" s="176">
        <f t="shared" si="163"/>
        <v>0.77239120794501004</v>
      </c>
      <c r="Y256" s="173">
        <f t="shared" si="164"/>
        <v>0.30833333333333335</v>
      </c>
      <c r="Z256" s="173">
        <f t="shared" si="140"/>
        <v>0.85277777777777775</v>
      </c>
      <c r="AA256" s="174">
        <f t="shared" si="165"/>
        <v>100.47777595194164</v>
      </c>
      <c r="AB256" s="174">
        <f t="shared" si="166"/>
        <v>44.411654100939508</v>
      </c>
      <c r="AC256" s="170">
        <f t="shared" si="167"/>
        <v>105.63235739765339</v>
      </c>
      <c r="AD256" s="170">
        <f t="shared" si="168"/>
        <v>7.0421571598435593</v>
      </c>
      <c r="AE256" s="176">
        <f t="shared" si="169"/>
        <v>0.20657678500651835</v>
      </c>
      <c r="AF256" s="176">
        <f t="shared" si="170"/>
        <v>0.79342321499348156</v>
      </c>
      <c r="AG256" s="173">
        <f t="shared" si="141"/>
        <v>0.28702099150140686</v>
      </c>
      <c r="AH256" s="173">
        <f t="shared" si="142"/>
        <v>0.87386742148837016</v>
      </c>
      <c r="AI256" s="170">
        <f t="shared" si="171"/>
        <v>114.62129792375146</v>
      </c>
      <c r="AJ256" s="170">
        <f t="shared" si="172"/>
        <v>7.6414198615834303</v>
      </c>
      <c r="AK256" s="176">
        <f t="shared" si="173"/>
        <v>0.18160750576735707</v>
      </c>
      <c r="AL256" s="176">
        <f t="shared" si="174"/>
        <v>0.81839249423264293</v>
      </c>
      <c r="AM256" s="173">
        <f t="shared" si="143"/>
        <v>0.26205171226224561</v>
      </c>
      <c r="AN256" s="173">
        <f t="shared" si="144"/>
        <v>0.89883670072753141</v>
      </c>
      <c r="AO256" s="170">
        <f t="shared" si="175"/>
        <v>124.11919601400929</v>
      </c>
      <c r="AP256" s="170">
        <f t="shared" si="176"/>
        <v>8.2746130676006189</v>
      </c>
      <c r="AQ256" s="176">
        <f t="shared" si="177"/>
        <v>0.15522445551664088</v>
      </c>
      <c r="AR256" s="176">
        <f t="shared" si="178"/>
        <v>0.84477554448335912</v>
      </c>
      <c r="AS256" s="173">
        <f t="shared" si="145"/>
        <v>0.23566866201152945</v>
      </c>
      <c r="AT256" s="173">
        <f t="shared" si="146"/>
        <v>0.92521975097824771</v>
      </c>
      <c r="AU256" s="177">
        <f t="shared" si="184"/>
        <v>1</v>
      </c>
      <c r="AV256" s="178" t="str">
        <f t="shared" si="179"/>
        <v>Dimanche</v>
      </c>
      <c r="AW256" s="177" t="str">
        <f>IF($BD$9="OUI","U",IF(Paramètres!$E$10=Paramètres!$G$10,"-",IF(F256&lt;$BD$7,$BF$8,IF(AND(F256&gt;=$BD$7,F256&lt;$BD$8),$BF$7,IF(AND(F256&gt;=$BD$8,F256&lt;$BE$7),$BF$8,$BF$7)))))</f>
        <v>E</v>
      </c>
      <c r="AX256" s="179">
        <f>IF($BD$9="OUI",0,IF(AW256="H",Paramètres!$E$10,IF(AW256="E",Paramètres!$G$10,Paramètres!$E$10)))</f>
        <v>2</v>
      </c>
      <c r="AY256" s="168" t="str">
        <f t="shared" si="147"/>
        <v>-</v>
      </c>
      <c r="AZ256" s="298">
        <f t="shared" si="180"/>
        <v>2.1266244911842813E-3</v>
      </c>
      <c r="BB256" s="240" t="str">
        <f>IF($BD$9="OUI","U",IF(Paramètres!$D$10=Paramètres!$G$10,"",IF(F256&lt;$BD$7,$BF$8,IF(AND(F256&gt;=$BD$7,F256&lt;$BD$8),$BF$7,IF(AND(F256&gt;=$BD$8,F256&lt;$BE$7),$BF$8,$BF$7)))))</f>
        <v>E</v>
      </c>
    </row>
    <row r="257" spans="6:54" ht="14">
      <c r="F257" s="297">
        <f t="shared" si="181"/>
        <v>44445</v>
      </c>
      <c r="G257" s="169">
        <f t="shared" si="148"/>
        <v>249</v>
      </c>
      <c r="H257" s="170">
        <f t="shared" si="149"/>
        <v>242.4144</v>
      </c>
      <c r="I257" s="170">
        <f t="shared" si="150"/>
        <v>-1.6799992166399536</v>
      </c>
      <c r="J257" s="170">
        <f t="shared" si="151"/>
        <v>163.73440078336012</v>
      </c>
      <c r="K257" s="170">
        <f t="shared" si="152"/>
        <v>1.2780544454212437</v>
      </c>
      <c r="L257" s="171">
        <f t="shared" si="153"/>
        <v>-1.6077790848748394</v>
      </c>
      <c r="M257" s="172" t="str">
        <f t="shared" si="154"/>
        <v>-</v>
      </c>
      <c r="N257" s="173">
        <f t="shared" si="155"/>
        <v>6.6990795203118306E-2</v>
      </c>
      <c r="O257" s="174">
        <f t="shared" si="156"/>
        <v>6.39717622248551</v>
      </c>
      <c r="P257" s="175">
        <f t="shared" si="183"/>
        <v>0.58021064724044191</v>
      </c>
      <c r="Q257" s="174">
        <f t="shared" si="157"/>
        <v>51.215037333596626</v>
      </c>
      <c r="R257" s="170">
        <f t="shared" si="158"/>
        <v>97.677138694053355</v>
      </c>
      <c r="S257" s="170">
        <f t="shared" si="159"/>
        <v>6.5118092462702233</v>
      </c>
      <c r="T257" s="291">
        <f t="shared" si="182"/>
        <v>0.54265077052251864</v>
      </c>
      <c r="U257" s="170">
        <f t="shared" si="160"/>
        <v>5.4881907537297767</v>
      </c>
      <c r="V257" s="170">
        <f t="shared" si="161"/>
        <v>18.511809246270225</v>
      </c>
      <c r="W257" s="176">
        <f t="shared" si="162"/>
        <v>0.22867461473874071</v>
      </c>
      <c r="X257" s="176">
        <f t="shared" si="163"/>
        <v>0.77132538526125938</v>
      </c>
      <c r="Y257" s="173">
        <f t="shared" si="164"/>
        <v>0.30902777777777779</v>
      </c>
      <c r="Z257" s="173">
        <f t="shared" si="140"/>
        <v>0.85138888888888886</v>
      </c>
      <c r="AA257" s="174">
        <f t="shared" si="165"/>
        <v>99.945285344710655</v>
      </c>
      <c r="AB257" s="174">
        <f t="shared" si="166"/>
        <v>44.455422800556093</v>
      </c>
      <c r="AC257" s="170">
        <f t="shared" si="167"/>
        <v>105.23230668139395</v>
      </c>
      <c r="AD257" s="170">
        <f t="shared" si="168"/>
        <v>7.0154871120929299</v>
      </c>
      <c r="AE257" s="176">
        <f t="shared" si="169"/>
        <v>0.20768803699612792</v>
      </c>
      <c r="AF257" s="176">
        <f t="shared" si="170"/>
        <v>0.79231196300387208</v>
      </c>
      <c r="AG257" s="173">
        <f t="shared" si="141"/>
        <v>0.28789868423656978</v>
      </c>
      <c r="AH257" s="173">
        <f t="shared" si="142"/>
        <v>0.8725226102443141</v>
      </c>
      <c r="AI257" s="170">
        <f t="shared" si="171"/>
        <v>114.1908977366093</v>
      </c>
      <c r="AJ257" s="170">
        <f t="shared" si="172"/>
        <v>7.6127265157739537</v>
      </c>
      <c r="AK257" s="176">
        <f t="shared" si="173"/>
        <v>0.18280306184275194</v>
      </c>
      <c r="AL257" s="176">
        <f t="shared" si="174"/>
        <v>0.81719693815724803</v>
      </c>
      <c r="AM257" s="173">
        <f t="shared" si="143"/>
        <v>0.26301370908319377</v>
      </c>
      <c r="AN257" s="173">
        <f t="shared" si="144"/>
        <v>0.89740758539769006</v>
      </c>
      <c r="AO257" s="170">
        <f t="shared" si="175"/>
        <v>123.63964476387667</v>
      </c>
      <c r="AP257" s="170">
        <f t="shared" si="176"/>
        <v>8.2426429842584454</v>
      </c>
      <c r="AQ257" s="176">
        <f t="shared" si="177"/>
        <v>0.15655654232256477</v>
      </c>
      <c r="AR257" s="176">
        <f t="shared" si="178"/>
        <v>0.84344345767743523</v>
      </c>
      <c r="AS257" s="173">
        <f t="shared" si="145"/>
        <v>0.23676718956300666</v>
      </c>
      <c r="AT257" s="173">
        <f t="shared" si="146"/>
        <v>0.92365410491787714</v>
      </c>
      <c r="AU257" s="177">
        <f t="shared" si="184"/>
        <v>2</v>
      </c>
      <c r="AV257" s="178" t="str">
        <f t="shared" si="179"/>
        <v>Lundi</v>
      </c>
      <c r="AW257" s="177" t="str">
        <f>IF($BD$9="OUI","U",IF(Paramètres!$E$10=Paramètres!$G$10,"-",IF(F257&lt;$BD$7,$BF$8,IF(AND(F257&gt;=$BD$7,F257&lt;$BD$8),$BF$7,IF(AND(F257&gt;=$BD$8,F257&lt;$BE$7),$BF$8,$BF$7)))))</f>
        <v>E</v>
      </c>
      <c r="AX257" s="179">
        <f>IF($BD$9="OUI",0,IF(AW257="H",Paramètres!$E$10,IF(AW257="E",Paramètres!$G$10,Paramètres!$E$10)))</f>
        <v>2</v>
      </c>
      <c r="AY257" s="168" t="str">
        <f t="shared" si="147"/>
        <v>-</v>
      </c>
      <c r="AZ257" s="298">
        <f t="shared" si="180"/>
        <v>2.1316453675016556E-3</v>
      </c>
      <c r="BB257" s="240" t="str">
        <f>IF($BD$9="OUI","U",IF(Paramètres!$D$10=Paramètres!$G$10,"",IF(F257&lt;$BD$7,$BF$8,IF(AND(F257&gt;=$BD$7,F257&lt;$BD$8),$BF$7,IF(AND(F257&gt;=$BD$8,F257&lt;$BE$7),$BF$8,$BF$7)))))</f>
        <v>E</v>
      </c>
    </row>
    <row r="258" spans="6:54" ht="14">
      <c r="F258" s="297">
        <f t="shared" si="181"/>
        <v>44446</v>
      </c>
      <c r="G258" s="169">
        <f t="shared" si="148"/>
        <v>250</v>
      </c>
      <c r="H258" s="170">
        <f t="shared" si="149"/>
        <v>243.39999999999998</v>
      </c>
      <c r="I258" s="170">
        <f t="shared" si="150"/>
        <v>-1.6953965818915753</v>
      </c>
      <c r="J258" s="170">
        <f t="shared" si="151"/>
        <v>164.70460341810838</v>
      </c>
      <c r="K258" s="170">
        <f t="shared" si="152"/>
        <v>1.2085189910247796</v>
      </c>
      <c r="L258" s="171">
        <f t="shared" si="153"/>
        <v>-1.9475103634671829</v>
      </c>
      <c r="M258" s="172" t="str">
        <f t="shared" si="154"/>
        <v>-</v>
      </c>
      <c r="N258" s="173">
        <f t="shared" si="155"/>
        <v>8.1146265144465948E-2</v>
      </c>
      <c r="O258" s="174">
        <f t="shared" si="156"/>
        <v>6.0235870303846832</v>
      </c>
      <c r="P258" s="175">
        <f t="shared" si="183"/>
        <v>0.57997472274141948</v>
      </c>
      <c r="Q258" s="174">
        <f t="shared" si="157"/>
        <v>50.841448141495796</v>
      </c>
      <c r="R258" s="170">
        <f t="shared" si="158"/>
        <v>97.292592388630695</v>
      </c>
      <c r="S258" s="170">
        <f t="shared" si="159"/>
        <v>6.4861728259087128</v>
      </c>
      <c r="T258" s="291">
        <f t="shared" si="182"/>
        <v>0.54051440215905944</v>
      </c>
      <c r="U258" s="170">
        <f t="shared" si="160"/>
        <v>5.5138271740912872</v>
      </c>
      <c r="V258" s="170">
        <f t="shared" si="161"/>
        <v>18.486172825908714</v>
      </c>
      <c r="W258" s="176">
        <f t="shared" si="162"/>
        <v>0.22974279892047031</v>
      </c>
      <c r="X258" s="176">
        <f t="shared" si="163"/>
        <v>0.77025720107952977</v>
      </c>
      <c r="Y258" s="173">
        <f t="shared" si="164"/>
        <v>0.30972222222222223</v>
      </c>
      <c r="Z258" s="173">
        <f t="shared" si="140"/>
        <v>0.85</v>
      </c>
      <c r="AA258" s="174">
        <f t="shared" si="165"/>
        <v>99.410765107614722</v>
      </c>
      <c r="AB258" s="174">
        <f t="shared" si="166"/>
        <v>44.496826506640176</v>
      </c>
      <c r="AC258" s="170">
        <f t="shared" si="167"/>
        <v>104.8320934779714</v>
      </c>
      <c r="AD258" s="170">
        <f t="shared" si="168"/>
        <v>6.9888062318647597</v>
      </c>
      <c r="AE258" s="176">
        <f t="shared" si="169"/>
        <v>0.20879974033896834</v>
      </c>
      <c r="AF258" s="176">
        <f t="shared" si="170"/>
        <v>0.79120025966103169</v>
      </c>
      <c r="AG258" s="173">
        <f t="shared" si="141"/>
        <v>0.28877446308038773</v>
      </c>
      <c r="AH258" s="173">
        <f t="shared" si="142"/>
        <v>0.87117498240245117</v>
      </c>
      <c r="AI258" s="170">
        <f t="shared" si="171"/>
        <v>113.76133937127953</v>
      </c>
      <c r="AJ258" s="170">
        <f t="shared" si="172"/>
        <v>7.5840892914186355</v>
      </c>
      <c r="AK258" s="176">
        <f t="shared" si="173"/>
        <v>0.18399627952422351</v>
      </c>
      <c r="AL258" s="176">
        <f t="shared" si="174"/>
        <v>0.81600372047577652</v>
      </c>
      <c r="AM258" s="173">
        <f t="shared" si="143"/>
        <v>0.26397100226564291</v>
      </c>
      <c r="AN258" s="173">
        <f t="shared" si="144"/>
        <v>0.89597844321719589</v>
      </c>
      <c r="AO258" s="170">
        <f t="shared" si="175"/>
        <v>123.16248152562848</v>
      </c>
      <c r="AP258" s="170">
        <f t="shared" si="176"/>
        <v>8.210832101708565</v>
      </c>
      <c r="AQ258" s="176">
        <f t="shared" si="177"/>
        <v>0.15788199576214312</v>
      </c>
      <c r="AR258" s="176">
        <f t="shared" si="178"/>
        <v>0.84211800423785688</v>
      </c>
      <c r="AS258" s="173">
        <f t="shared" si="145"/>
        <v>0.23785671850356249</v>
      </c>
      <c r="AT258" s="173">
        <f t="shared" si="146"/>
        <v>0.92209272697927636</v>
      </c>
      <c r="AU258" s="177">
        <f t="shared" si="184"/>
        <v>3</v>
      </c>
      <c r="AV258" s="178" t="str">
        <f t="shared" si="179"/>
        <v>Mardi</v>
      </c>
      <c r="AW258" s="177" t="str">
        <f>IF($BD$9="OUI","U",IF(Paramètres!$E$10=Paramètres!$G$10,"-",IF(F258&lt;$BD$7,$BF$8,IF(AND(F258&gt;=$BD$7,F258&lt;$BD$8),$BF$7,IF(AND(F258&gt;=$BD$8,F258&lt;$BE$7),$BF$8,$BF$7)))))</f>
        <v>E</v>
      </c>
      <c r="AX258" s="179">
        <f>IF($BD$9="OUI",0,IF(AW258="H",Paramètres!$E$10,IF(AW258="E",Paramètres!$G$10,Paramètres!$E$10)))</f>
        <v>2</v>
      </c>
      <c r="AY258" s="168" t="str">
        <f t="shared" si="147"/>
        <v>-</v>
      </c>
      <c r="AZ258" s="298">
        <f t="shared" si="180"/>
        <v>2.1363683634592068E-3</v>
      </c>
      <c r="BB258" s="240" t="str">
        <f>IF($BD$9="OUI","U",IF(Paramètres!$D$10=Paramètres!$G$10,"",IF(F258&lt;$BD$7,$BF$8,IF(AND(F258&gt;=$BD$7,F258&lt;$BD$8),$BF$7,IF(AND(F258&gt;=$BD$8,F258&lt;$BE$7),$BF$8,$BF$7)))))</f>
        <v>E</v>
      </c>
    </row>
    <row r="259" spans="6:54" ht="14">
      <c r="F259" s="297">
        <f t="shared" si="181"/>
        <v>44447</v>
      </c>
      <c r="G259" s="169">
        <f t="shared" si="148"/>
        <v>251</v>
      </c>
      <c r="H259" s="170">
        <f t="shared" si="149"/>
        <v>244.38560000000007</v>
      </c>
      <c r="I259" s="170">
        <f t="shared" si="150"/>
        <v>-1.7103064935716765</v>
      </c>
      <c r="J259" s="170">
        <f t="shared" si="151"/>
        <v>165.67529350642826</v>
      </c>
      <c r="K259" s="170">
        <f t="shared" si="152"/>
        <v>1.137721426984146</v>
      </c>
      <c r="L259" s="171">
        <f t="shared" si="153"/>
        <v>-2.290340266350122</v>
      </c>
      <c r="M259" s="172" t="str">
        <f t="shared" si="154"/>
        <v>-</v>
      </c>
      <c r="N259" s="173">
        <f t="shared" si="155"/>
        <v>9.5430844431255088E-2</v>
      </c>
      <c r="O259" s="174">
        <f t="shared" si="156"/>
        <v>5.6483335484867219</v>
      </c>
      <c r="P259" s="175">
        <f t="shared" si="183"/>
        <v>0.57973664641997291</v>
      </c>
      <c r="Q259" s="174">
        <f t="shared" si="157"/>
        <v>50.466194659597832</v>
      </c>
      <c r="R259" s="170">
        <f t="shared" si="158"/>
        <v>96.907247987184221</v>
      </c>
      <c r="S259" s="170">
        <f t="shared" si="159"/>
        <v>6.4604831991456146</v>
      </c>
      <c r="T259" s="291">
        <f t="shared" si="182"/>
        <v>0.53837359992880118</v>
      </c>
      <c r="U259" s="170">
        <f t="shared" si="160"/>
        <v>5.5395168008543854</v>
      </c>
      <c r="V259" s="170">
        <f t="shared" si="161"/>
        <v>18.460483199145614</v>
      </c>
      <c r="W259" s="176">
        <f t="shared" si="162"/>
        <v>0.23081320003559938</v>
      </c>
      <c r="X259" s="176">
        <f t="shared" si="163"/>
        <v>0.76918679996440054</v>
      </c>
      <c r="Y259" s="173">
        <f t="shared" si="164"/>
        <v>0.31041666666666667</v>
      </c>
      <c r="Z259" s="173">
        <f t="shared" si="140"/>
        <v>0.84861111111111109</v>
      </c>
      <c r="AA259" s="174">
        <f t="shared" si="165"/>
        <v>98.874324874163477</v>
      </c>
      <c r="AB259" s="174">
        <f t="shared" si="166"/>
        <v>44.535834549744635</v>
      </c>
      <c r="AC259" s="170">
        <f t="shared" si="167"/>
        <v>104.43177271187558</v>
      </c>
      <c r="AD259" s="170">
        <f t="shared" si="168"/>
        <v>6.9621181807917054</v>
      </c>
      <c r="AE259" s="176">
        <f t="shared" si="169"/>
        <v>0.20991174246701227</v>
      </c>
      <c r="AF259" s="176">
        <f t="shared" si="170"/>
        <v>0.79008825753298773</v>
      </c>
      <c r="AG259" s="173">
        <f t="shared" si="141"/>
        <v>0.28964838888698519</v>
      </c>
      <c r="AH259" s="173">
        <f t="shared" si="142"/>
        <v>0.86982490395296075</v>
      </c>
      <c r="AI259" s="170">
        <f t="shared" si="171"/>
        <v>113.33267357759152</v>
      </c>
      <c r="AJ259" s="170">
        <f t="shared" si="172"/>
        <v>7.5555115718394346</v>
      </c>
      <c r="AK259" s="176">
        <f t="shared" si="173"/>
        <v>0.18518701784002356</v>
      </c>
      <c r="AL259" s="176">
        <f t="shared" si="174"/>
        <v>0.81481298215997644</v>
      </c>
      <c r="AM259" s="173">
        <f t="shared" si="143"/>
        <v>0.26492366425999647</v>
      </c>
      <c r="AN259" s="173">
        <f t="shared" si="144"/>
        <v>0.89454962857994946</v>
      </c>
      <c r="AO259" s="170">
        <f t="shared" si="175"/>
        <v>122.68773121453074</v>
      </c>
      <c r="AP259" s="170">
        <f t="shared" si="176"/>
        <v>8.179182080968717</v>
      </c>
      <c r="AQ259" s="176">
        <f t="shared" si="177"/>
        <v>0.15920074662630346</v>
      </c>
      <c r="AR259" s="176">
        <f t="shared" si="178"/>
        <v>0.84079925337369643</v>
      </c>
      <c r="AS259" s="173">
        <f t="shared" si="145"/>
        <v>0.23893739304627637</v>
      </c>
      <c r="AT259" s="173">
        <f t="shared" si="146"/>
        <v>0.92053589979366945</v>
      </c>
      <c r="AU259" s="177">
        <f t="shared" si="184"/>
        <v>4</v>
      </c>
      <c r="AV259" s="178" t="str">
        <f t="shared" si="179"/>
        <v>Mercredi</v>
      </c>
      <c r="AW259" s="177" t="str">
        <f>IF($BD$9="OUI","U",IF(Paramètres!$E$10=Paramètres!$G$10,"-",IF(F259&lt;$BD$7,$BF$8,IF(AND(F259&gt;=$BD$7,F259&lt;$BD$8),$BF$7,IF(AND(F259&gt;=$BD$8,F259&lt;$BE$7),$BF$8,$BF$7)))))</f>
        <v>E</v>
      </c>
      <c r="AX259" s="179">
        <f>IF($BD$9="OUI",0,IF(AW259="H",Paramètres!$E$10,IF(AW259="E",Paramètres!$G$10,Paramètres!$E$10)))</f>
        <v>2</v>
      </c>
      <c r="AY259" s="168" t="str">
        <f t="shared" si="147"/>
        <v>-</v>
      </c>
      <c r="AZ259" s="298">
        <f t="shared" si="180"/>
        <v>2.1408022302582541E-3</v>
      </c>
      <c r="BB259" s="240" t="str">
        <f>IF($BD$9="OUI","U",IF(Paramètres!$D$10=Paramètres!$G$10,"",IF(F259&lt;$BD$7,$BF$8,IF(AND(F259&gt;=$BD$7,F259&lt;$BD$8),$BF$7,IF(AND(F259&gt;=$BD$8,F259&lt;$BE$7),$BF$8,$BF$7)))))</f>
        <v>E</v>
      </c>
    </row>
    <row r="260" spans="6:54" ht="14">
      <c r="F260" s="297">
        <f t="shared" si="181"/>
        <v>44448</v>
      </c>
      <c r="G260" s="169">
        <f t="shared" si="148"/>
        <v>252</v>
      </c>
      <c r="H260" s="170">
        <f t="shared" si="149"/>
        <v>245.37120000000004</v>
      </c>
      <c r="I260" s="170">
        <f t="shared" si="150"/>
        <v>-1.7247241656409529</v>
      </c>
      <c r="J260" s="170">
        <f t="shared" si="151"/>
        <v>166.64647583435908</v>
      </c>
      <c r="K260" s="170">
        <f t="shared" si="152"/>
        <v>1.0657345548429609</v>
      </c>
      <c r="L260" s="171">
        <f t="shared" si="153"/>
        <v>-2.635958443191968</v>
      </c>
      <c r="M260" s="172" t="str">
        <f t="shared" si="154"/>
        <v>-</v>
      </c>
      <c r="N260" s="173">
        <f t="shared" si="155"/>
        <v>0.10983160179966533</v>
      </c>
      <c r="O260" s="174">
        <f t="shared" si="156"/>
        <v>5.2715062448846375</v>
      </c>
      <c r="P260" s="175">
        <f t="shared" si="183"/>
        <v>0.57949663379716609</v>
      </c>
      <c r="Q260" s="174">
        <f t="shared" si="157"/>
        <v>50.089367355995748</v>
      </c>
      <c r="R260" s="170">
        <f t="shared" si="158"/>
        <v>96.521156056582342</v>
      </c>
      <c r="S260" s="170">
        <f t="shared" si="159"/>
        <v>6.4347437371054896</v>
      </c>
      <c r="T260" s="291">
        <f t="shared" si="182"/>
        <v>0.53622864475879084</v>
      </c>
      <c r="U260" s="170">
        <f t="shared" si="160"/>
        <v>5.5652562628945104</v>
      </c>
      <c r="V260" s="170">
        <f t="shared" si="161"/>
        <v>18.434743737105489</v>
      </c>
      <c r="W260" s="176">
        <f t="shared" si="162"/>
        <v>0.23188567762060461</v>
      </c>
      <c r="X260" s="176">
        <f t="shared" si="163"/>
        <v>0.76811432237939536</v>
      </c>
      <c r="Y260" s="173">
        <f t="shared" si="164"/>
        <v>0.31111111111111112</v>
      </c>
      <c r="Z260" s="173">
        <f t="shared" si="140"/>
        <v>0.84791666666666676</v>
      </c>
      <c r="AA260" s="174">
        <f t="shared" si="165"/>
        <v>98.336073747142734</v>
      </c>
      <c r="AB260" s="174">
        <f t="shared" si="166"/>
        <v>44.572417989393955</v>
      </c>
      <c r="AC260" s="170">
        <f t="shared" si="167"/>
        <v>104.0313974826001</v>
      </c>
      <c r="AD260" s="170">
        <f t="shared" si="168"/>
        <v>6.9354264988400063</v>
      </c>
      <c r="AE260" s="176">
        <f t="shared" si="169"/>
        <v>0.2110238958816664</v>
      </c>
      <c r="AF260" s="176">
        <f t="shared" si="170"/>
        <v>0.78897610411833352</v>
      </c>
      <c r="AG260" s="173">
        <f t="shared" si="141"/>
        <v>0.29052052967883246</v>
      </c>
      <c r="AH260" s="173">
        <f t="shared" si="142"/>
        <v>0.86847273791549962</v>
      </c>
      <c r="AI260" s="170">
        <f t="shared" si="171"/>
        <v>112.90494894671473</v>
      </c>
      <c r="AJ260" s="170">
        <f t="shared" si="172"/>
        <v>7.5269965964476482</v>
      </c>
      <c r="AK260" s="176">
        <f t="shared" si="173"/>
        <v>0.18637514181468132</v>
      </c>
      <c r="AL260" s="176">
        <f t="shared" si="174"/>
        <v>0.81362485818531871</v>
      </c>
      <c r="AM260" s="173">
        <f t="shared" si="143"/>
        <v>0.26587177561184738</v>
      </c>
      <c r="AN260" s="173">
        <f t="shared" si="144"/>
        <v>0.89312149198248481</v>
      </c>
      <c r="AO260" s="170">
        <f t="shared" si="175"/>
        <v>122.21541700709597</v>
      </c>
      <c r="AP260" s="170">
        <f t="shared" si="176"/>
        <v>8.1476944671397309</v>
      </c>
      <c r="AQ260" s="176">
        <f t="shared" si="177"/>
        <v>0.16051273053584456</v>
      </c>
      <c r="AR260" s="176">
        <f t="shared" si="178"/>
        <v>0.83948726946415542</v>
      </c>
      <c r="AS260" s="173">
        <f t="shared" si="145"/>
        <v>0.24000936433301059</v>
      </c>
      <c r="AT260" s="173">
        <f t="shared" si="146"/>
        <v>0.91898390326132151</v>
      </c>
      <c r="AU260" s="177">
        <f t="shared" si="184"/>
        <v>5</v>
      </c>
      <c r="AV260" s="178" t="str">
        <f t="shared" si="179"/>
        <v>Jeudi</v>
      </c>
      <c r="AW260" s="177" t="str">
        <f>IF($BD$9="OUI","U",IF(Paramètres!$E$10=Paramètres!$G$10,"-",IF(F260&lt;$BD$7,$BF$8,IF(AND(F260&gt;=$BD$7,F260&lt;$BD$8),$BF$7,IF(AND(F260&gt;=$BD$8,F260&lt;$BE$7),$BF$8,$BF$7)))))</f>
        <v>E</v>
      </c>
      <c r="AX260" s="179">
        <f>IF($BD$9="OUI",0,IF(AW260="H",Paramètres!$E$10,IF(AW260="E",Paramètres!$G$10,Paramètres!$E$10)))</f>
        <v>2</v>
      </c>
      <c r="AY260" s="168" t="str">
        <f t="shared" si="147"/>
        <v>-</v>
      </c>
      <c r="AZ260" s="298">
        <f t="shared" si="180"/>
        <v>2.1449551700103431E-3</v>
      </c>
      <c r="BB260" s="240" t="str">
        <f>IF($BD$9="OUI","U",IF(Paramètres!$D$10=Paramètres!$G$10,"",IF(F260&lt;$BD$7,$BF$8,IF(AND(F260&gt;=$BD$7,F260&lt;$BD$8),$BF$7,IF(AND(F260&gt;=$BD$8,F260&lt;$BE$7),$BF$8,$BF$7)))))</f>
        <v>E</v>
      </c>
    </row>
    <row r="261" spans="6:54" ht="14">
      <c r="F261" s="297">
        <f t="shared" si="181"/>
        <v>44449</v>
      </c>
      <c r="G261" s="169">
        <f t="shared" si="148"/>
        <v>253</v>
      </c>
      <c r="H261" s="170">
        <f t="shared" si="149"/>
        <v>246.35680000000002</v>
      </c>
      <c r="I261" s="170">
        <f t="shared" si="150"/>
        <v>-1.7386449413334104</v>
      </c>
      <c r="J261" s="170">
        <f t="shared" si="151"/>
        <v>167.61815505866662</v>
      </c>
      <c r="K261" s="170">
        <f t="shared" si="152"/>
        <v>0.99263201028630965</v>
      </c>
      <c r="L261" s="171">
        <f t="shared" si="153"/>
        <v>-2.984051724188403</v>
      </c>
      <c r="M261" s="172" t="str">
        <f t="shared" si="154"/>
        <v>-</v>
      </c>
      <c r="N261" s="173">
        <f t="shared" si="155"/>
        <v>0.12433548850785013</v>
      </c>
      <c r="O261" s="174">
        <f t="shared" si="156"/>
        <v>4.8931957611597614</v>
      </c>
      <c r="P261" s="175">
        <f t="shared" si="183"/>
        <v>0.5792549023520297</v>
      </c>
      <c r="Q261" s="174">
        <f t="shared" si="157"/>
        <v>49.711056872270873</v>
      </c>
      <c r="R261" s="170">
        <f t="shared" si="158"/>
        <v>96.13436578706866</v>
      </c>
      <c r="S261" s="170">
        <f t="shared" si="159"/>
        <v>6.408957719137911</v>
      </c>
      <c r="T261" s="291">
        <f t="shared" si="182"/>
        <v>0.53407980992815929</v>
      </c>
      <c r="U261" s="170">
        <f t="shared" si="160"/>
        <v>5.591042280862089</v>
      </c>
      <c r="V261" s="170">
        <f t="shared" si="161"/>
        <v>18.408957719137909</v>
      </c>
      <c r="W261" s="176">
        <f t="shared" si="162"/>
        <v>0.23296009503592038</v>
      </c>
      <c r="X261" s="176">
        <f t="shared" si="163"/>
        <v>0.76703990496407959</v>
      </c>
      <c r="Y261" s="173">
        <f t="shared" si="164"/>
        <v>0.3125</v>
      </c>
      <c r="Z261" s="173">
        <f t="shared" si="140"/>
        <v>0.84652777777777777</v>
      </c>
      <c r="AA261" s="174">
        <f t="shared" si="165"/>
        <v>97.796120355455358</v>
      </c>
      <c r="AB261" s="174">
        <f t="shared" si="166"/>
        <v>44.606549589819203</v>
      </c>
      <c r="AC261" s="170">
        <f t="shared" si="167"/>
        <v>103.63101918240822</v>
      </c>
      <c r="AD261" s="170">
        <f t="shared" si="168"/>
        <v>6.908734612160548</v>
      </c>
      <c r="AE261" s="176">
        <f t="shared" si="169"/>
        <v>0.21213605782664383</v>
      </c>
      <c r="AF261" s="176">
        <f t="shared" si="170"/>
        <v>0.78786394217335609</v>
      </c>
      <c r="AG261" s="173">
        <f t="shared" si="141"/>
        <v>0.2913909601786735</v>
      </c>
      <c r="AH261" s="173">
        <f t="shared" si="142"/>
        <v>0.86711884452538579</v>
      </c>
      <c r="AI261" s="170">
        <f t="shared" si="171"/>
        <v>112.478212057427</v>
      </c>
      <c r="AJ261" s="170">
        <f t="shared" si="172"/>
        <v>7.4985474704951338</v>
      </c>
      <c r="AK261" s="176">
        <f t="shared" si="173"/>
        <v>0.18756052206270277</v>
      </c>
      <c r="AL261" s="176">
        <f t="shared" si="174"/>
        <v>0.81243947793729721</v>
      </c>
      <c r="AM261" s="173">
        <f t="shared" si="143"/>
        <v>0.26681542441473244</v>
      </c>
      <c r="AN261" s="173">
        <f t="shared" si="144"/>
        <v>0.8916943802893269</v>
      </c>
      <c r="AO261" s="170">
        <f t="shared" si="175"/>
        <v>121.7455604952351</v>
      </c>
      <c r="AP261" s="170">
        <f t="shared" si="176"/>
        <v>8.1163706996823404</v>
      </c>
      <c r="AQ261" s="176">
        <f t="shared" si="177"/>
        <v>0.16181788751323581</v>
      </c>
      <c r="AR261" s="176">
        <f t="shared" si="178"/>
        <v>0.83818211248676422</v>
      </c>
      <c r="AS261" s="173">
        <f t="shared" si="145"/>
        <v>0.24107278986526548</v>
      </c>
      <c r="AT261" s="173">
        <f t="shared" si="146"/>
        <v>0.91743701483879392</v>
      </c>
      <c r="AU261" s="177">
        <f t="shared" si="184"/>
        <v>6</v>
      </c>
      <c r="AV261" s="178" t="str">
        <f t="shared" si="179"/>
        <v>Vendredi</v>
      </c>
      <c r="AW261" s="177" t="str">
        <f>IF($BD$9="OUI","U",IF(Paramètres!$E$10=Paramètres!$G$10,"-",IF(F261&lt;$BD$7,$BF$8,IF(AND(F261&gt;=$BD$7,F261&lt;$BD$8),$BF$7,IF(AND(F261&gt;=$BD$8,F261&lt;$BE$7),$BF$8,$BF$7)))))</f>
        <v>E</v>
      </c>
      <c r="AX261" s="179">
        <f>IF($BD$9="OUI",0,IF(AW261="H",Paramètres!$E$10,IF(AW261="E",Paramètres!$G$10,Paramètres!$E$10)))</f>
        <v>2</v>
      </c>
      <c r="AY261" s="168" t="str">
        <f t="shared" si="147"/>
        <v>-</v>
      </c>
      <c r="AZ261" s="298">
        <f t="shared" si="180"/>
        <v>2.1488348306315519E-3</v>
      </c>
      <c r="BB261" s="240" t="str">
        <f>IF($BD$9="OUI","U",IF(Paramètres!$D$10=Paramètres!$G$10,"",IF(F261&lt;$BD$7,$BF$8,IF(AND(F261&gt;=$BD$7,F261&lt;$BD$8),$BF$7,IF(AND(F261&gt;=$BD$8,F261&lt;$BE$7),$BF$8,$BF$7)))))</f>
        <v>E</v>
      </c>
    </row>
    <row r="262" spans="6:54" ht="14">
      <c r="F262" s="297">
        <f t="shared" si="181"/>
        <v>44450</v>
      </c>
      <c r="G262" s="169">
        <f t="shared" si="148"/>
        <v>254</v>
      </c>
      <c r="H262" s="170">
        <f t="shared" si="149"/>
        <v>247.3424</v>
      </c>
      <c r="I262" s="170">
        <f t="shared" si="150"/>
        <v>-1.752064294996549</v>
      </c>
      <c r="J262" s="170">
        <f t="shared" si="151"/>
        <v>168.59033570500344</v>
      </c>
      <c r="K262" s="170">
        <f t="shared" si="152"/>
        <v>0.91848821630585387</v>
      </c>
      <c r="L262" s="171">
        <f t="shared" si="153"/>
        <v>-3.3343043147627807</v>
      </c>
      <c r="M262" s="172" t="str">
        <f t="shared" si="154"/>
        <v>-</v>
      </c>
      <c r="N262" s="173">
        <f t="shared" si="155"/>
        <v>0.1389293464484492</v>
      </c>
      <c r="O262" s="174">
        <f t="shared" si="156"/>
        <v>4.5134929235087036</v>
      </c>
      <c r="P262" s="175">
        <f t="shared" si="183"/>
        <v>0.57901167138635301</v>
      </c>
      <c r="Q262" s="174">
        <f t="shared" si="157"/>
        <v>49.331354034619821</v>
      </c>
      <c r="R262" s="170">
        <f t="shared" si="158"/>
        <v>95.746925092856856</v>
      </c>
      <c r="S262" s="170">
        <f t="shared" si="159"/>
        <v>6.3831283395237906</v>
      </c>
      <c r="T262" s="291">
        <f t="shared" si="182"/>
        <v>0.53192736162698251</v>
      </c>
      <c r="U262" s="170">
        <f t="shared" si="160"/>
        <v>5.6168716604762094</v>
      </c>
      <c r="V262" s="170">
        <f t="shared" si="161"/>
        <v>18.38312833952379</v>
      </c>
      <c r="W262" s="176">
        <f t="shared" si="162"/>
        <v>0.23403631918650872</v>
      </c>
      <c r="X262" s="176">
        <f t="shared" si="163"/>
        <v>0.7659636808134912</v>
      </c>
      <c r="Y262" s="173">
        <f t="shared" si="164"/>
        <v>0.31319444444444444</v>
      </c>
      <c r="Z262" s="173">
        <f t="shared" si="140"/>
        <v>0.84513888888888899</v>
      </c>
      <c r="AA262" s="174">
        <f t="shared" si="165"/>
        <v>97.254572911838963</v>
      </c>
      <c r="AB262" s="174">
        <f t="shared" si="166"/>
        <v>44.638203797407286</v>
      </c>
      <c r="AC262" s="170">
        <f t="shared" si="167"/>
        <v>103.23068761364601</v>
      </c>
      <c r="AD262" s="170">
        <f t="shared" si="168"/>
        <v>6.8820458409097345</v>
      </c>
      <c r="AE262" s="176">
        <f t="shared" si="169"/>
        <v>0.21324808996209441</v>
      </c>
      <c r="AF262" s="176">
        <f t="shared" si="170"/>
        <v>0.78675191003790557</v>
      </c>
      <c r="AG262" s="173">
        <f t="shared" si="141"/>
        <v>0.29225976134844739</v>
      </c>
      <c r="AH262" s="173">
        <f t="shared" si="142"/>
        <v>0.86576358142425847</v>
      </c>
      <c r="AI262" s="170">
        <f t="shared" si="171"/>
        <v>112.05250761943617</v>
      </c>
      <c r="AJ262" s="170">
        <f t="shared" si="172"/>
        <v>7.4701671746290783</v>
      </c>
      <c r="AK262" s="176">
        <f t="shared" si="173"/>
        <v>0.18874303439045506</v>
      </c>
      <c r="AL262" s="176">
        <f t="shared" si="174"/>
        <v>0.81125696560954497</v>
      </c>
      <c r="AM262" s="173">
        <f t="shared" si="143"/>
        <v>0.2677547057768081</v>
      </c>
      <c r="AN262" s="173">
        <f t="shared" si="144"/>
        <v>0.89026863699589798</v>
      </c>
      <c r="AO262" s="170">
        <f t="shared" si="175"/>
        <v>121.27818183463897</v>
      </c>
      <c r="AP262" s="170">
        <f t="shared" si="176"/>
        <v>8.0852121223092652</v>
      </c>
      <c r="AQ262" s="176">
        <f t="shared" si="177"/>
        <v>0.16311616157044728</v>
      </c>
      <c r="AR262" s="176">
        <f t="shared" si="178"/>
        <v>0.83688383842955272</v>
      </c>
      <c r="AS262" s="173">
        <f t="shared" si="145"/>
        <v>0.24212783295680029</v>
      </c>
      <c r="AT262" s="173">
        <f t="shared" si="146"/>
        <v>0.91589550981590573</v>
      </c>
      <c r="AU262" s="177">
        <f t="shared" si="184"/>
        <v>7</v>
      </c>
      <c r="AV262" s="178" t="str">
        <f t="shared" si="179"/>
        <v>Samedi</v>
      </c>
      <c r="AW262" s="177" t="str">
        <f>IF($BD$9="OUI","U",IF(Paramètres!$E$10=Paramètres!$G$10,"-",IF(F262&lt;$BD$7,$BF$8,IF(AND(F262&gt;=$BD$7,F262&lt;$BD$8),$BF$7,IF(AND(F262&gt;=$BD$8,F262&lt;$BE$7),$BF$8,$BF$7)))))</f>
        <v>E</v>
      </c>
      <c r="AX262" s="179">
        <f>IF($BD$9="OUI",0,IF(AW262="H",Paramètres!$E$10,IF(AW262="E",Paramètres!$G$10,Paramètres!$E$10)))</f>
        <v>2</v>
      </c>
      <c r="AY262" s="168" t="str">
        <f t="shared" si="147"/>
        <v>-</v>
      </c>
      <c r="AZ262" s="298">
        <f t="shared" si="180"/>
        <v>2.1524483011767792E-3</v>
      </c>
      <c r="BB262" s="240" t="str">
        <f>IF($BD$9="OUI","U",IF(Paramètres!$D$10=Paramètres!$G$10,"",IF(F262&lt;$BD$7,$BF$8,IF(AND(F262&gt;=$BD$7,F262&lt;$BD$8),$BF$7,IF(AND(F262&gt;=$BD$8,F262&lt;$BE$7),$BF$8,$BF$7)))))</f>
        <v>E</v>
      </c>
    </row>
    <row r="263" spans="6:54" ht="14">
      <c r="F263" s="297">
        <f t="shared" si="181"/>
        <v>44451</v>
      </c>
      <c r="G263" s="169">
        <f t="shared" si="148"/>
        <v>255</v>
      </c>
      <c r="H263" s="170">
        <f t="shared" si="149"/>
        <v>248.32799999999997</v>
      </c>
      <c r="I263" s="170">
        <f t="shared" si="150"/>
        <v>-1.764977833911588</v>
      </c>
      <c r="J263" s="170">
        <f t="shared" si="151"/>
        <v>169.56302216608844</v>
      </c>
      <c r="K263" s="170">
        <f t="shared" si="152"/>
        <v>0.84337833833525122</v>
      </c>
      <c r="L263" s="171">
        <f t="shared" si="153"/>
        <v>-3.6863979823053472</v>
      </c>
      <c r="M263" s="172" t="str">
        <f t="shared" si="154"/>
        <v>-</v>
      </c>
      <c r="N263" s="173">
        <f t="shared" si="155"/>
        <v>0.15359991592938946</v>
      </c>
      <c r="O263" s="174">
        <f t="shared" si="156"/>
        <v>4.1324887545603524</v>
      </c>
      <c r="P263" s="175">
        <f t="shared" si="183"/>
        <v>0.57876716189500399</v>
      </c>
      <c r="Q263" s="174">
        <f t="shared" si="157"/>
        <v>48.95034986567147</v>
      </c>
      <c r="R263" s="170">
        <f t="shared" si="158"/>
        <v>95.358880713498152</v>
      </c>
      <c r="S263" s="170">
        <f t="shared" si="159"/>
        <v>6.3572587142332102</v>
      </c>
      <c r="T263" s="291">
        <f t="shared" si="182"/>
        <v>0.52977155951943422</v>
      </c>
      <c r="U263" s="170">
        <f t="shared" si="160"/>
        <v>5.6427412857667898</v>
      </c>
      <c r="V263" s="170">
        <f t="shared" si="161"/>
        <v>18.357258714233211</v>
      </c>
      <c r="W263" s="176">
        <f t="shared" si="162"/>
        <v>0.23511422024028292</v>
      </c>
      <c r="X263" s="176">
        <f t="shared" si="163"/>
        <v>0.76488577975971717</v>
      </c>
      <c r="Y263" s="173">
        <f t="shared" si="164"/>
        <v>0.31388888888888888</v>
      </c>
      <c r="Z263" s="173">
        <f t="shared" si="140"/>
        <v>0.84375</v>
      </c>
      <c r="AA263" s="174">
        <f t="shared" si="165"/>
        <v>96.711539271386059</v>
      </c>
      <c r="AB263" s="174">
        <f t="shared" si="166"/>
        <v>44.66735671998515</v>
      </c>
      <c r="AC263" s="170">
        <f t="shared" si="167"/>
        <v>102.83045110554812</v>
      </c>
      <c r="AD263" s="170">
        <f t="shared" si="168"/>
        <v>6.855363407036541</v>
      </c>
      <c r="AE263" s="176">
        <f t="shared" si="169"/>
        <v>0.21435985804014412</v>
      </c>
      <c r="AF263" s="176">
        <f t="shared" si="170"/>
        <v>0.78564014195985588</v>
      </c>
      <c r="AG263" s="173">
        <f t="shared" si="141"/>
        <v>0.29312701993514811</v>
      </c>
      <c r="AH263" s="173">
        <f t="shared" si="142"/>
        <v>0.86440730385485998</v>
      </c>
      <c r="AI263" s="170">
        <f t="shared" si="171"/>
        <v>111.62787861380946</v>
      </c>
      <c r="AJ263" s="170">
        <f t="shared" si="172"/>
        <v>7.4418585742539642</v>
      </c>
      <c r="AK263" s="176">
        <f t="shared" si="173"/>
        <v>0.18992255940608482</v>
      </c>
      <c r="AL263" s="176">
        <f t="shared" si="174"/>
        <v>0.81007744059391518</v>
      </c>
      <c r="AM263" s="173">
        <f t="shared" si="143"/>
        <v>0.26868972130108881</v>
      </c>
      <c r="AN263" s="173">
        <f t="shared" si="144"/>
        <v>0.88884460248891928</v>
      </c>
      <c r="AO263" s="170">
        <f t="shared" si="175"/>
        <v>120.81329988771114</v>
      </c>
      <c r="AP263" s="170">
        <f t="shared" si="176"/>
        <v>8.0542199925140761</v>
      </c>
      <c r="AQ263" s="176">
        <f t="shared" si="177"/>
        <v>0.16440750031191351</v>
      </c>
      <c r="AR263" s="176">
        <f t="shared" si="178"/>
        <v>0.83559249968808658</v>
      </c>
      <c r="AS263" s="173">
        <f t="shared" si="145"/>
        <v>0.2431746622069175</v>
      </c>
      <c r="AT263" s="173">
        <f t="shared" si="146"/>
        <v>0.91435966158309068</v>
      </c>
      <c r="AU263" s="177">
        <f t="shared" si="184"/>
        <v>1</v>
      </c>
      <c r="AV263" s="178" t="str">
        <f t="shared" si="179"/>
        <v>Dimanche</v>
      </c>
      <c r="AW263" s="177" t="str">
        <f>IF($BD$9="OUI","U",IF(Paramètres!$E$10=Paramètres!$G$10,"-",IF(F263&lt;$BD$7,$BF$8,IF(AND(F263&gt;=$BD$7,F263&lt;$BD$8),$BF$7,IF(AND(F263&gt;=$BD$8,F263&lt;$BE$7),$BF$8,$BF$7)))))</f>
        <v>E</v>
      </c>
      <c r="AX263" s="179">
        <f>IF($BD$9="OUI",0,IF(AW263="H",Paramètres!$E$10,IF(AW263="E",Paramètres!$G$10,Paramètres!$E$10)))</f>
        <v>2</v>
      </c>
      <c r="AY263" s="168" t="str">
        <f t="shared" si="147"/>
        <v>-</v>
      </c>
      <c r="AZ263" s="298">
        <f t="shared" si="180"/>
        <v>2.155802107548288E-3</v>
      </c>
      <c r="BB263" s="240" t="str">
        <f>IF($BD$9="OUI","U",IF(Paramètres!$D$10=Paramètres!$G$10,"",IF(F263&lt;$BD$7,$BF$8,IF(AND(F263&gt;=$BD$7,F263&lt;$BD$8),$BF$7,IF(AND(F263&gt;=$BD$8,F263&lt;$BE$7),$BF$8,$BF$7)))))</f>
        <v>E</v>
      </c>
    </row>
    <row r="264" spans="6:54" ht="14">
      <c r="F264" s="297">
        <f t="shared" si="181"/>
        <v>44452</v>
      </c>
      <c r="G264" s="169">
        <f t="shared" si="148"/>
        <v>256</v>
      </c>
      <c r="H264" s="170">
        <f t="shared" si="149"/>
        <v>249.31359999999995</v>
      </c>
      <c r="I264" s="170">
        <f t="shared" si="150"/>
        <v>-1.7773813000926317</v>
      </c>
      <c r="J264" s="170">
        <f t="shared" si="151"/>
        <v>170.53621869990729</v>
      </c>
      <c r="K264" s="170">
        <f t="shared" si="152"/>
        <v>0.76737824126255316</v>
      </c>
      <c r="L264" s="171">
        <f t="shared" si="153"/>
        <v>-4.0400122353203143</v>
      </c>
      <c r="M264" s="172" t="str">
        <f t="shared" si="154"/>
        <v>-</v>
      </c>
      <c r="N264" s="173">
        <f t="shared" si="155"/>
        <v>0.16833384313834643</v>
      </c>
      <c r="O264" s="174">
        <f t="shared" si="156"/>
        <v>3.7502744858252619</v>
      </c>
      <c r="P264" s="175">
        <f t="shared" si="183"/>
        <v>0.57852159644152146</v>
      </c>
      <c r="Q264" s="174">
        <f t="shared" si="157"/>
        <v>48.568135596936372</v>
      </c>
      <c r="R264" s="170">
        <f t="shared" si="158"/>
        <v>94.970278315965032</v>
      </c>
      <c r="S264" s="170">
        <f t="shared" si="159"/>
        <v>6.3313518877310022</v>
      </c>
      <c r="T264" s="291">
        <f t="shared" si="182"/>
        <v>0.52761265731091689</v>
      </c>
      <c r="U264" s="170">
        <f t="shared" si="160"/>
        <v>5.6686481122689978</v>
      </c>
      <c r="V264" s="170">
        <f t="shared" si="161"/>
        <v>18.331351887731003</v>
      </c>
      <c r="W264" s="176">
        <f t="shared" si="162"/>
        <v>0.23619367134454158</v>
      </c>
      <c r="X264" s="176">
        <f t="shared" si="163"/>
        <v>0.7638063286554585</v>
      </c>
      <c r="Y264" s="173">
        <f t="shared" si="164"/>
        <v>0.31458333333333333</v>
      </c>
      <c r="Z264" s="173">
        <f t="shared" ref="Z264:Z327" si="185">(TRUNC($V264+$L264/60+$O$3*4/60+$AX264)+ROUND((($V264+$L264/60+$O$3*4/60+$AX264)-TRUNC($V264+$L264/60+$O$3*4/60+$AX264))*60,0)/60)/24</f>
        <v>0.84236111111111101</v>
      </c>
      <c r="AA264" s="174">
        <f t="shared" si="165"/>
        <v>96.167126990794941</v>
      </c>
      <c r="AB264" s="174">
        <f t="shared" si="166"/>
        <v>44.693986108050332</v>
      </c>
      <c r="AC264" s="170">
        <f t="shared" si="167"/>
        <v>102.43035663049264</v>
      </c>
      <c r="AD264" s="170">
        <f t="shared" si="168"/>
        <v>6.8286904420328423</v>
      </c>
      <c r="AE264" s="176">
        <f t="shared" si="169"/>
        <v>0.21547123158196491</v>
      </c>
      <c r="AF264" s="176">
        <f t="shared" si="170"/>
        <v>0.78452876841803521</v>
      </c>
      <c r="AG264" s="173">
        <f t="shared" ref="AG264:AG327" si="186">IFERROR((12-$AD264+$L264/60+$O$3*4/60+$AX264)/24,"Jour")</f>
        <v>0.29399282802348631</v>
      </c>
      <c r="AH264" s="173">
        <f t="shared" ref="AH264:AH327" si="187">IFERROR((12+$AD264+$L264/60+$O$3*4/60+$AX264)/24,"polaire")</f>
        <v>0.86305036485955655</v>
      </c>
      <c r="AI264" s="170">
        <f t="shared" si="171"/>
        <v>111.20436643057242</v>
      </c>
      <c r="AJ264" s="170">
        <f t="shared" si="172"/>
        <v>7.4136244287048276</v>
      </c>
      <c r="AK264" s="176">
        <f t="shared" si="173"/>
        <v>0.19109898213729884</v>
      </c>
      <c r="AL264" s="176">
        <f t="shared" si="174"/>
        <v>0.80890101786270119</v>
      </c>
      <c r="AM264" s="173">
        <f t="shared" ref="AM264:AM327" si="188">IFERROR((12-$AJ264+$L264/60+$O$3*4/60+$AX264)/24,"Jour")</f>
        <v>0.26962057857882021</v>
      </c>
      <c r="AN264" s="173">
        <f t="shared" ref="AN264:AN327" si="189">IFERROR((12+$AJ264+$L264/60+$O$3*4/60+$AX264)/24,"polaire")</f>
        <v>0.88742261430422253</v>
      </c>
      <c r="AO264" s="170">
        <f t="shared" si="175"/>
        <v>120.35093236135612</v>
      </c>
      <c r="AP264" s="170">
        <f t="shared" si="176"/>
        <v>8.0233954907570748</v>
      </c>
      <c r="AQ264" s="176">
        <f t="shared" si="177"/>
        <v>0.16569185455178856</v>
      </c>
      <c r="AR264" s="176">
        <f t="shared" si="178"/>
        <v>0.83430814544821141</v>
      </c>
      <c r="AS264" s="173">
        <f t="shared" ref="AS264:AS327" si="190">IFERROR((12-$AP264+$L264/60+$O$3*4/60+$AX264)/24,"Jour")</f>
        <v>0.24421345099330993</v>
      </c>
      <c r="AT264" s="173">
        <f t="shared" ref="AT264:AT327" si="191">IFERROR((12+$AP264+$L264/60+$O$3*4/60+$AX264)/24,"polaire")</f>
        <v>0.91282974188973276</v>
      </c>
      <c r="AU264" s="177">
        <f t="shared" si="184"/>
        <v>2</v>
      </c>
      <c r="AV264" s="178" t="str">
        <f t="shared" si="179"/>
        <v>Lundi</v>
      </c>
      <c r="AW264" s="177" t="str">
        <f>IF($BD$9="OUI","U",IF(Paramètres!$E$10=Paramètres!$G$10,"-",IF(F264&lt;$BD$7,$BF$8,IF(AND(F264&gt;=$BD$7,F264&lt;$BD$8),$BF$7,IF(AND(F264&gt;=$BD$8,F264&lt;$BE$7),$BF$8,$BF$7)))))</f>
        <v>E</v>
      </c>
      <c r="AX264" s="179">
        <f>IF($BD$9="OUI",0,IF(AW264="H",Paramètres!$E$10,IF(AW264="E",Paramètres!$G$10,Paramètres!$E$10)))</f>
        <v>2</v>
      </c>
      <c r="AY264" s="168" t="str">
        <f t="shared" ref="AY264:AY327" si="192">IF(T264-T263&lt;=0,"-","+")</f>
        <v>-</v>
      </c>
      <c r="AZ264" s="298">
        <f t="shared" si="180"/>
        <v>2.1589022085173326E-3</v>
      </c>
      <c r="BB264" s="240" t="str">
        <f>IF($BD$9="OUI","U",IF(Paramètres!$D$10=Paramètres!$G$10,"",IF(F264&lt;$BD$7,$BF$8,IF(AND(F264&gt;=$BD$7,F264&lt;$BD$8),$BF$7,IF(AND(F264&gt;=$BD$8,F264&lt;$BE$7),$BF$8,$BF$7)))))</f>
        <v>E</v>
      </c>
    </row>
    <row r="265" spans="6:54" ht="14">
      <c r="F265" s="297">
        <f t="shared" si="181"/>
        <v>44453</v>
      </c>
      <c r="G265" s="169">
        <f t="shared" si="148"/>
        <v>257</v>
      </c>
      <c r="H265" s="170">
        <f t="shared" si="149"/>
        <v>250.29920000000004</v>
      </c>
      <c r="I265" s="170">
        <f t="shared" si="150"/>
        <v>-1.7892705720636506</v>
      </c>
      <c r="J265" s="170">
        <f t="shared" si="151"/>
        <v>171.50992942793641</v>
      </c>
      <c r="K265" s="170">
        <f t="shared" si="152"/>
        <v>0.69056444820946006</v>
      </c>
      <c r="L265" s="171">
        <f t="shared" si="153"/>
        <v>-4.3948244954167617</v>
      </c>
      <c r="M265" s="172" t="str">
        <f t="shared" si="154"/>
        <v>-</v>
      </c>
      <c r="N265" s="173">
        <f t="shared" si="155"/>
        <v>0.18311768730903175</v>
      </c>
      <c r="O265" s="174">
        <f t="shared" si="156"/>
        <v>3.3669415707195385</v>
      </c>
      <c r="P265" s="175">
        <f t="shared" si="183"/>
        <v>0.57827519903867663</v>
      </c>
      <c r="Q265" s="174">
        <f t="shared" si="157"/>
        <v>48.184802681830654</v>
      </c>
      <c r="R265" s="170">
        <f t="shared" si="158"/>
        <v>94.581162597405665</v>
      </c>
      <c r="S265" s="170">
        <f t="shared" si="159"/>
        <v>6.3054108398270445</v>
      </c>
      <c r="T265" s="291">
        <f t="shared" si="182"/>
        <v>0.52545090331892041</v>
      </c>
      <c r="U265" s="170">
        <f t="shared" si="160"/>
        <v>5.6945891601729555</v>
      </c>
      <c r="V265" s="170">
        <f t="shared" si="161"/>
        <v>18.305410839827044</v>
      </c>
      <c r="W265" s="176">
        <f t="shared" si="162"/>
        <v>0.23727454834053982</v>
      </c>
      <c r="X265" s="176">
        <f t="shared" si="163"/>
        <v>0.76272545165946015</v>
      </c>
      <c r="Y265" s="173">
        <f t="shared" si="164"/>
        <v>0.31527777777777777</v>
      </c>
      <c r="Z265" s="173">
        <f t="shared" si="185"/>
        <v>0.84097222222222223</v>
      </c>
      <c r="AA265" s="174">
        <f t="shared" si="165"/>
        <v>95.621443388285996</v>
      </c>
      <c r="AB265" s="174">
        <f t="shared" si="166"/>
        <v>44.718071338051388</v>
      </c>
      <c r="AC265" s="170">
        <f t="shared" si="167"/>
        <v>102.03044991967317</v>
      </c>
      <c r="AD265" s="170">
        <f t="shared" si="168"/>
        <v>6.8020299946448786</v>
      </c>
      <c r="AE265" s="176">
        <f t="shared" si="169"/>
        <v>0.21658208355646338</v>
      </c>
      <c r="AF265" s="176">
        <f t="shared" si="170"/>
        <v>0.78341791644353664</v>
      </c>
      <c r="AG265" s="173">
        <f t="shared" si="186"/>
        <v>0.29485728259514005</v>
      </c>
      <c r="AH265" s="173">
        <f t="shared" si="187"/>
        <v>0.86169311548221328</v>
      </c>
      <c r="AI265" s="170">
        <f t="shared" si="171"/>
        <v>110.78201100354642</v>
      </c>
      <c r="AJ265" s="170">
        <f t="shared" si="172"/>
        <v>7.3854674002364273</v>
      </c>
      <c r="AK265" s="176">
        <f t="shared" si="173"/>
        <v>0.19227219165681553</v>
      </c>
      <c r="AL265" s="176">
        <f t="shared" si="174"/>
        <v>0.80772780834318458</v>
      </c>
      <c r="AM265" s="173">
        <f t="shared" si="188"/>
        <v>0.27054739069549216</v>
      </c>
      <c r="AN265" s="173">
        <f t="shared" si="189"/>
        <v>0.88600300738186111</v>
      </c>
      <c r="AO265" s="170">
        <f t="shared" si="175"/>
        <v>119.89109593991198</v>
      </c>
      <c r="AP265" s="170">
        <f t="shared" si="176"/>
        <v>7.9927397293274653</v>
      </c>
      <c r="AQ265" s="176">
        <f t="shared" si="177"/>
        <v>0.16696917794468893</v>
      </c>
      <c r="AR265" s="176">
        <f t="shared" si="178"/>
        <v>0.83303082205531098</v>
      </c>
      <c r="AS265" s="173">
        <f t="shared" si="190"/>
        <v>0.24524437698336557</v>
      </c>
      <c r="AT265" s="173">
        <f t="shared" si="191"/>
        <v>0.91130602109398762</v>
      </c>
      <c r="AU265" s="177">
        <f t="shared" si="184"/>
        <v>3</v>
      </c>
      <c r="AV265" s="178" t="str">
        <f t="shared" si="179"/>
        <v>Mardi</v>
      </c>
      <c r="AW265" s="177" t="str">
        <f>IF($BD$9="OUI","U",IF(Paramètres!$E$10=Paramètres!$G$10,"-",IF(F265&lt;$BD$7,$BF$8,IF(AND(F265&gt;=$BD$7,F265&lt;$BD$8),$BF$7,IF(AND(F265&gt;=$BD$8,F265&lt;$BE$7),$BF$8,$BF$7)))))</f>
        <v>E</v>
      </c>
      <c r="AX265" s="179">
        <f>IF($BD$9="OUI",0,IF(AW265="H",Paramètres!$E$10,IF(AW265="E",Paramètres!$G$10,Paramètres!$E$10)))</f>
        <v>2</v>
      </c>
      <c r="AY265" s="168" t="str">
        <f t="shared" si="192"/>
        <v>-</v>
      </c>
      <c r="AZ265" s="298">
        <f t="shared" si="180"/>
        <v>2.1617539919964734E-3</v>
      </c>
      <c r="BB265" s="240" t="str">
        <f>IF($BD$9="OUI","U",IF(Paramètres!$D$10=Paramètres!$G$10,"",IF(F265&lt;$BD$7,$BF$8,IF(AND(F265&gt;=$BD$7,F265&lt;$BD$8),$BF$7,IF(AND(F265&gt;=$BD$8,F265&lt;$BE$7),$BF$8,$BF$7)))))</f>
        <v>E</v>
      </c>
    </row>
    <row r="266" spans="6:54" ht="14">
      <c r="F266" s="297">
        <f t="shared" si="181"/>
        <v>44454</v>
      </c>
      <c r="G266" s="169">
        <f t="shared" ref="G266:G329" si="193">TRUNC(MONTH($F266)*275/9)-TRUNC((MONTH($F266)+9)/12)*(1+TRUNC((YEAR($F266)-4*TRUNC(YEAR($F266)/4)+2)/3))+DAY($F266)-30</f>
        <v>258</v>
      </c>
      <c r="H266" s="170">
        <f t="shared" ref="H266:H329" si="194">MOD(357+0.9856*$G266,360)</f>
        <v>251.28480000000002</v>
      </c>
      <c r="I266" s="170">
        <f t="shared" ref="I266:I329" si="195">1.914*SIN(PI()/180*$H266)+0.02*SIN(PI()/180*2*$H266)</f>
        <v>-1.8006416666121214</v>
      </c>
      <c r="J266" s="170">
        <f t="shared" ref="J266:J329" si="196">MOD(280+$I266+0.9856*$G266,360)</f>
        <v>172.48415833338788</v>
      </c>
      <c r="K266" s="170">
        <f t="shared" ref="K266:K329" si="197">-2.466*SIN(PI()/180*2*$J266)+0.053*SIN(PI()/180*4*$J266)</f>
        <v>0.61301410095141995</v>
      </c>
      <c r="L266" s="171">
        <f t="shared" ref="L266:L329" si="198">($I266+$K266)*4</f>
        <v>-4.7505102626428055</v>
      </c>
      <c r="M266" s="172" t="str">
        <f t="shared" ref="M266:M329" si="199">IF($L266&lt;0,"-","+")</f>
        <v>-</v>
      </c>
      <c r="N266" s="173">
        <f t="shared" ref="N266:N329" si="200">ABS($L266)/24</f>
        <v>0.19793792761011689</v>
      </c>
      <c r="O266" s="174">
        <f t="shared" ref="O266:O329" si="201">ASIN(0.3978*SIN(PI()/180*$J266))*180/PI()</f>
        <v>2.9825816981066686</v>
      </c>
      <c r="P266" s="175">
        <f t="shared" si="183"/>
        <v>0.57802819503365854</v>
      </c>
      <c r="Q266" s="174">
        <f t="shared" ref="Q266:Q329" si="202">90-$O$2+$O266</f>
        <v>47.800442809217785</v>
      </c>
      <c r="R266" s="170">
        <f t="shared" ref="R266:R329" si="203">ACOS((-0.01454-SIN(PI()/180*$O266)*SIN(PI()/180*$O$2))/(COS(PI()/180*$O266)*COS(PI()/180*$O$2)))*180/PI()</f>
        <v>94.191577388533801</v>
      </c>
      <c r="S266" s="170">
        <f t="shared" ref="S266:S329" si="204">$R266/15</f>
        <v>6.2794384925689197</v>
      </c>
      <c r="T266" s="291">
        <f t="shared" si="182"/>
        <v>0.52328654104741001</v>
      </c>
      <c r="U266" s="170">
        <f t="shared" ref="U266:U329" si="205">12-$S266</f>
        <v>5.7205615074310803</v>
      </c>
      <c r="V266" s="170">
        <f t="shared" ref="V266:V329" si="206">12+$S266</f>
        <v>18.279438492568922</v>
      </c>
      <c r="W266" s="176">
        <f t="shared" ref="W266:W329" si="207">(12-$S266)/24</f>
        <v>0.23835672947629502</v>
      </c>
      <c r="X266" s="176">
        <f t="shared" ref="X266:X329" si="208">(12+$S266)/24</f>
        <v>0.76164327052370506</v>
      </c>
      <c r="Y266" s="173">
        <f t="shared" ref="Y266:Y329" si="209">(TRUNC($U266+$L266/60+$O$3*4/60+$AX266)+ROUND((($U266+$L266/60+$O$3*4/60+$AX266)-TRUNC($U266+$L266/60+$O$3*4/60+$AX266))*60,0)/60)/24</f>
        <v>0.31666666666666665</v>
      </c>
      <c r="Z266" s="173">
        <f t="shared" si="185"/>
        <v>0.83958333333333324</v>
      </c>
      <c r="AA266" s="174">
        <f t="shared" ref="AA266:AA329" si="210">ACOS((-0.01454*SIN(PI()/180*$O$2)-SIN(PI()/180*$O266))/COS(PI()/180*$O$2))*180/PI()</f>
        <v>95.07459560412407</v>
      </c>
      <c r="AB266" s="174">
        <f t="shared" ref="AB266:AB329" si="211">ACOS(SIN(PI()/180*$O$2)/COS(PI()/180*$O266))*180/PI()</f>
        <v>44.739593397813771</v>
      </c>
      <c r="AC266" s="170">
        <f t="shared" ref="AC266:AC329" si="212">ACOS((-0.105-SIN(PI()/180*$O266)*SIN(PI()/180*$O$2))/(COS(PI()/180*$O266)*COS(PI()/180*$O$2)))*180/PI()</f>
        <v>101.63077557816824</v>
      </c>
      <c r="AD266" s="170">
        <f t="shared" ref="AD266:AD329" si="213">$AC266/15</f>
        <v>6.7753850385445498</v>
      </c>
      <c r="AE266" s="176">
        <f t="shared" ref="AE266:AE329" si="214">(12-$AD266)/24</f>
        <v>0.21769229006064375</v>
      </c>
      <c r="AF266" s="176">
        <f t="shared" ref="AF266:AF329" si="215">(12+$AD266)/24</f>
        <v>0.78230770993935617</v>
      </c>
      <c r="AG266" s="173">
        <f t="shared" si="186"/>
        <v>0.29572048509430232</v>
      </c>
      <c r="AH266" s="173">
        <f t="shared" si="187"/>
        <v>0.86033590497301482</v>
      </c>
      <c r="AI266" s="170">
        <f t="shared" ref="AI266:AI329" si="216">ACOS((-0.208-SIN(PI()/180*$O266)*SIN(PI()/180*$O$2))/(COS(PI()/180*$O266)*COS(PI()/180*$O$2)))*180/PI()</f>
        <v>110.36085094249997</v>
      </c>
      <c r="AJ266" s="170">
        <f t="shared" ref="AJ266:AJ329" si="217">$AI266/15</f>
        <v>7.3573900628333311</v>
      </c>
      <c r="AK266" s="176">
        <f t="shared" ref="AK266:AK329" si="218">(12-$AJ266)/24</f>
        <v>0.19344208071527788</v>
      </c>
      <c r="AL266" s="176">
        <f t="shared" ref="AL266:AL329" si="219">(12+$AJ266)/24</f>
        <v>0.8065579192847222</v>
      </c>
      <c r="AM266" s="173">
        <f t="shared" si="188"/>
        <v>0.2714702757489364</v>
      </c>
      <c r="AN266" s="173">
        <f t="shared" si="189"/>
        <v>0.88458611431838075</v>
      </c>
      <c r="AO266" s="170">
        <f t="shared" ref="AO266:AO329" si="220">ACOS((-0.309-SIN(PI()/180*$O266)*SIN(PI()/180*$O$2))/(COS(PI()/180*$O266)*COS(PI()/180*$O$2)))*180/PI()</f>
        <v>119.43380641350103</v>
      </c>
      <c r="AP266" s="170">
        <f t="shared" ref="AP266:AP329" si="221">$AO266/15</f>
        <v>7.9622537609000688</v>
      </c>
      <c r="AQ266" s="176">
        <f t="shared" ref="AQ266:AQ329" si="222">(12-$AP266)/24</f>
        <v>0.1682394266291638</v>
      </c>
      <c r="AR266" s="176">
        <f t="shared" ref="AR266:AR329" si="223">(12+$AP266)/24</f>
        <v>0.8317605733708362</v>
      </c>
      <c r="AS266" s="173">
        <f t="shared" si="190"/>
        <v>0.24626762166282234</v>
      </c>
      <c r="AT266" s="173">
        <f t="shared" si="191"/>
        <v>0.90978876840449485</v>
      </c>
      <c r="AU266" s="177">
        <f t="shared" si="184"/>
        <v>4</v>
      </c>
      <c r="AV266" s="178" t="str">
        <f t="shared" ref="AV266:AV329" si="224">IF($AU266=1,"Dimanche",IF($AU266=2,"Lundi",IF($AU266=3,"Mardi",IF($AU266=4,"Mercredi",IF($AU266=5,"Jeudi",IF($AU266=6,"Vendredi","Samedi"))))))</f>
        <v>Mercredi</v>
      </c>
      <c r="AW266" s="177" t="str">
        <f>IF($BD$9="OUI","U",IF(Paramètres!$E$10=Paramètres!$G$10,"-",IF(F266&lt;$BD$7,$BF$8,IF(AND(F266&gt;=$BD$7,F266&lt;$BD$8),$BF$7,IF(AND(F266&gt;=$BD$8,F266&lt;$BE$7),$BF$8,$BF$7)))))</f>
        <v>E</v>
      </c>
      <c r="AX266" s="179">
        <f>IF($BD$9="OUI",0,IF(AW266="H",Paramètres!$E$10,IF(AW266="E",Paramètres!$G$10,Paramètres!$E$10)))</f>
        <v>2</v>
      </c>
      <c r="AY266" s="168" t="str">
        <f t="shared" si="192"/>
        <v>-</v>
      </c>
      <c r="AZ266" s="298">
        <f t="shared" ref="AZ266:AZ329" si="225">ABS(T266-T265)</f>
        <v>2.1643622715104005E-3</v>
      </c>
      <c r="BB266" s="240" t="str">
        <f>IF($BD$9="OUI","U",IF(Paramètres!$D$10=Paramètres!$G$10,"",IF(F266&lt;$BD$7,$BF$8,IF(AND(F266&gt;=$BD$7,F266&lt;$BD$8),$BF$7,IF(AND(F266&gt;=$BD$8,F266&lt;$BE$7),$BF$8,$BF$7)))))</f>
        <v>E</v>
      </c>
    </row>
    <row r="267" spans="6:54" ht="14">
      <c r="F267" s="297">
        <f t="shared" ref="F267:F330" si="226">F266+1</f>
        <v>44455</v>
      </c>
      <c r="G267" s="169">
        <f t="shared" si="193"/>
        <v>259</v>
      </c>
      <c r="H267" s="170">
        <f t="shared" si="194"/>
        <v>252.2704</v>
      </c>
      <c r="I267" s="170">
        <f t="shared" si="195"/>
        <v>-1.8114907405182081</v>
      </c>
      <c r="J267" s="170">
        <f t="shared" si="196"/>
        <v>173.45890925948174</v>
      </c>
      <c r="K267" s="170">
        <f t="shared" si="197"/>
        <v>0.5348049218364247</v>
      </c>
      <c r="L267" s="171">
        <f t="shared" si="198"/>
        <v>-5.1067432747271333</v>
      </c>
      <c r="M267" s="172" t="str">
        <f t="shared" si="199"/>
        <v>-</v>
      </c>
      <c r="N267" s="173">
        <f t="shared" si="200"/>
        <v>0.21278096978029723</v>
      </c>
      <c r="O267" s="174">
        <f t="shared" si="201"/>
        <v>2.5972868062972418</v>
      </c>
      <c r="P267" s="175">
        <f t="shared" si="183"/>
        <v>0.5777808109974889</v>
      </c>
      <c r="Q267" s="174">
        <f t="shared" si="202"/>
        <v>47.415147917408355</v>
      </c>
      <c r="R267" s="170">
        <f t="shared" si="203"/>
        <v>93.801565757626364</v>
      </c>
      <c r="S267" s="170">
        <f t="shared" si="204"/>
        <v>6.2534377171750908</v>
      </c>
      <c r="T267" s="291">
        <f t="shared" si="182"/>
        <v>0.52111980976459094</v>
      </c>
      <c r="U267" s="170">
        <f t="shared" si="205"/>
        <v>5.7465622828249092</v>
      </c>
      <c r="V267" s="170">
        <f t="shared" si="206"/>
        <v>18.253437717175089</v>
      </c>
      <c r="W267" s="176">
        <f t="shared" si="207"/>
        <v>0.23944009511770456</v>
      </c>
      <c r="X267" s="176">
        <f t="shared" si="208"/>
        <v>0.76055990488229541</v>
      </c>
      <c r="Y267" s="173">
        <f t="shared" si="209"/>
        <v>0.31736111111111115</v>
      </c>
      <c r="Z267" s="173">
        <f t="shared" si="185"/>
        <v>0.83819444444444446</v>
      </c>
      <c r="AA267" s="174">
        <f t="shared" si="210"/>
        <v>94.52669066168734</v>
      </c>
      <c r="AB267" s="174">
        <f t="shared" si="211"/>
        <v>44.758534874199285</v>
      </c>
      <c r="AC267" s="170">
        <f t="shared" si="212"/>
        <v>101.23137719939268</v>
      </c>
      <c r="AD267" s="170">
        <f t="shared" si="213"/>
        <v>6.7487584799595117</v>
      </c>
      <c r="AE267" s="176">
        <f t="shared" si="214"/>
        <v>0.21880173000168701</v>
      </c>
      <c r="AF267" s="176">
        <f t="shared" si="215"/>
        <v>0.78119826999831299</v>
      </c>
      <c r="AG267" s="173">
        <f t="shared" si="186"/>
        <v>0.29658254099917586</v>
      </c>
      <c r="AH267" s="173">
        <f t="shared" si="187"/>
        <v>0.85897908099580189</v>
      </c>
      <c r="AI267" s="170">
        <f t="shared" si="216"/>
        <v>109.9409236626912</v>
      </c>
      <c r="AJ267" s="170">
        <f t="shared" si="217"/>
        <v>7.3293949108460801</v>
      </c>
      <c r="AK267" s="176">
        <f t="shared" si="218"/>
        <v>0.19460854538141334</v>
      </c>
      <c r="AL267" s="176">
        <f t="shared" si="219"/>
        <v>0.80539145461858663</v>
      </c>
      <c r="AM267" s="173">
        <f t="shared" si="188"/>
        <v>0.27238935637890221</v>
      </c>
      <c r="AN267" s="173">
        <f t="shared" si="189"/>
        <v>0.88317226561607554</v>
      </c>
      <c r="AO267" s="170">
        <f t="shared" si="220"/>
        <v>118.97907880205601</v>
      </c>
      <c r="AP267" s="170">
        <f t="shared" si="221"/>
        <v>7.9319385868037342</v>
      </c>
      <c r="AQ267" s="176">
        <f t="shared" si="222"/>
        <v>0.16950255888317775</v>
      </c>
      <c r="AR267" s="176">
        <f t="shared" si="223"/>
        <v>0.83049744111682233</v>
      </c>
      <c r="AS267" s="173">
        <f t="shared" si="190"/>
        <v>0.2472833698806666</v>
      </c>
      <c r="AT267" s="173">
        <f t="shared" si="191"/>
        <v>0.90827825211431124</v>
      </c>
      <c r="AU267" s="177">
        <f t="shared" si="184"/>
        <v>5</v>
      </c>
      <c r="AV267" s="178" t="str">
        <f t="shared" si="224"/>
        <v>Jeudi</v>
      </c>
      <c r="AW267" s="177" t="str">
        <f>IF($BD$9="OUI","U",IF(Paramètres!$E$10=Paramètres!$G$10,"-",IF(F267&lt;$BD$7,$BF$8,IF(AND(F267&gt;=$BD$7,F267&lt;$BD$8),$BF$7,IF(AND(F267&gt;=$BD$8,F267&lt;$BE$7),$BF$8,$BF$7)))))</f>
        <v>E</v>
      </c>
      <c r="AX267" s="179">
        <f>IF($BD$9="OUI",0,IF(AW267="H",Paramètres!$E$10,IF(AW267="E",Paramètres!$G$10,Paramètres!$E$10)))</f>
        <v>2</v>
      </c>
      <c r="AY267" s="168" t="str">
        <f t="shared" si="192"/>
        <v>-</v>
      </c>
      <c r="AZ267" s="298">
        <f t="shared" si="225"/>
        <v>2.1667312828190788E-3</v>
      </c>
      <c r="BB267" s="240" t="str">
        <f>IF($BD$9="OUI","U",IF(Paramètres!$D$10=Paramètres!$G$10,"",IF(F267&lt;$BD$7,$BF$8,IF(AND(F267&gt;=$BD$7,F267&lt;$BD$8),$BF$7,IF(AND(F267&gt;=$BD$8,F267&lt;$BE$7),$BF$8,$BF$7)))))</f>
        <v>E</v>
      </c>
    </row>
    <row r="268" spans="6:54" ht="14">
      <c r="F268" s="297">
        <f t="shared" si="226"/>
        <v>44456</v>
      </c>
      <c r="G268" s="169">
        <f t="shared" si="193"/>
        <v>260</v>
      </c>
      <c r="H268" s="170">
        <f t="shared" si="194"/>
        <v>253.25600000000009</v>
      </c>
      <c r="I268" s="170">
        <f t="shared" si="195"/>
        <v>-1.8218140922582939</v>
      </c>
      <c r="J268" s="170">
        <f t="shared" si="196"/>
        <v>174.43418590774172</v>
      </c>
      <c r="K268" s="170">
        <f t="shared" si="197"/>
        <v>0.45601517704637257</v>
      </c>
      <c r="L268" s="171">
        <f t="shared" si="198"/>
        <v>-5.4631956608476857</v>
      </c>
      <c r="M268" s="172" t="str">
        <f t="shared" si="199"/>
        <v>-</v>
      </c>
      <c r="N268" s="173">
        <f t="shared" si="200"/>
        <v>0.22763315253532024</v>
      </c>
      <c r="O268" s="174">
        <f t="shared" si="201"/>
        <v>2.2111490974500576</v>
      </c>
      <c r="P268" s="175">
        <f t="shared" si="183"/>
        <v>0.57753327461823856</v>
      </c>
      <c r="Q268" s="174">
        <f t="shared" si="202"/>
        <v>47.029010208561175</v>
      </c>
      <c r="R268" s="170">
        <f t="shared" si="203"/>
        <v>93.411170115110366</v>
      </c>
      <c r="S268" s="170">
        <f t="shared" si="204"/>
        <v>6.2274113410073575</v>
      </c>
      <c r="T268" s="291">
        <f t="shared" si="182"/>
        <v>0.51895094508394646</v>
      </c>
      <c r="U268" s="170">
        <f t="shared" si="205"/>
        <v>5.7725886589926425</v>
      </c>
      <c r="V268" s="170">
        <f t="shared" si="206"/>
        <v>18.227411341007357</v>
      </c>
      <c r="W268" s="176">
        <f t="shared" si="207"/>
        <v>0.24052452745802677</v>
      </c>
      <c r="X268" s="176">
        <f t="shared" si="208"/>
        <v>0.75947547254197323</v>
      </c>
      <c r="Y268" s="173">
        <f t="shared" si="209"/>
        <v>0.31805555555555554</v>
      </c>
      <c r="Z268" s="173">
        <f t="shared" si="185"/>
        <v>0.83680555555555547</v>
      </c>
      <c r="AA268" s="174">
        <f t="shared" si="210"/>
        <v>93.97783552903212</v>
      </c>
      <c r="AB268" s="174">
        <f t="shared" si="211"/>
        <v>44.774879943080002</v>
      </c>
      <c r="AC268" s="170">
        <f t="shared" si="212"/>
        <v>100.83229747892912</v>
      </c>
      <c r="AD268" s="170">
        <f t="shared" si="213"/>
        <v>6.7221531652619415</v>
      </c>
      <c r="AE268" s="176">
        <f t="shared" si="214"/>
        <v>0.21991028478075245</v>
      </c>
      <c r="AF268" s="176">
        <f t="shared" si="215"/>
        <v>0.78008971521924764</v>
      </c>
      <c r="AG268" s="173">
        <f t="shared" si="186"/>
        <v>0.29744355939899092</v>
      </c>
      <c r="AH268" s="173">
        <f t="shared" si="187"/>
        <v>0.85762298983748619</v>
      </c>
      <c r="AI268" s="170">
        <f t="shared" si="216"/>
        <v>109.52226551188542</v>
      </c>
      <c r="AJ268" s="170">
        <f t="shared" si="217"/>
        <v>7.301484367459028</v>
      </c>
      <c r="AK268" s="176">
        <f t="shared" si="218"/>
        <v>0.19577148468920716</v>
      </c>
      <c r="AL268" s="176">
        <f t="shared" si="219"/>
        <v>0.80422851531079287</v>
      </c>
      <c r="AM268" s="173">
        <f t="shared" si="188"/>
        <v>0.27330475930744563</v>
      </c>
      <c r="AN268" s="173">
        <f t="shared" si="189"/>
        <v>0.88176178992903143</v>
      </c>
      <c r="AO268" s="170">
        <f t="shared" si="220"/>
        <v>118.52692747526741</v>
      </c>
      <c r="AP268" s="170">
        <f t="shared" si="221"/>
        <v>7.9017951650178277</v>
      </c>
      <c r="AQ268" s="176">
        <f t="shared" si="222"/>
        <v>0.17075853479092384</v>
      </c>
      <c r="AR268" s="176">
        <f t="shared" si="223"/>
        <v>0.82924146520907616</v>
      </c>
      <c r="AS268" s="173">
        <f t="shared" si="190"/>
        <v>0.24829180940916232</v>
      </c>
      <c r="AT268" s="173">
        <f t="shared" si="191"/>
        <v>0.9067747398273146</v>
      </c>
      <c r="AU268" s="177">
        <f t="shared" si="184"/>
        <v>6</v>
      </c>
      <c r="AV268" s="178" t="str">
        <f t="shared" si="224"/>
        <v>Vendredi</v>
      </c>
      <c r="AW268" s="177" t="str">
        <f>IF($BD$9="OUI","U",IF(Paramètres!$E$10=Paramètres!$G$10,"-",IF(F268&lt;$BD$7,$BF$8,IF(AND(F268&gt;=$BD$7,F268&lt;$BD$8),$BF$7,IF(AND(F268&gt;=$BD$8,F268&lt;$BE$7),$BF$8,$BF$7)))))</f>
        <v>E</v>
      </c>
      <c r="AX268" s="179">
        <f>IF($BD$9="OUI",0,IF(AW268="H",Paramètres!$E$10,IF(AW268="E",Paramètres!$G$10,Paramètres!$E$10)))</f>
        <v>2</v>
      </c>
      <c r="AY268" s="168" t="str">
        <f t="shared" si="192"/>
        <v>-</v>
      </c>
      <c r="AZ268" s="298">
        <f t="shared" si="225"/>
        <v>2.1688646806444778E-3</v>
      </c>
      <c r="BB268" s="240" t="str">
        <f>IF($BD$9="OUI","U",IF(Paramètres!$D$10=Paramètres!$G$10,"",IF(F268&lt;$BD$7,$BF$8,IF(AND(F268&gt;=$BD$7,F268&lt;$BD$8),$BF$7,IF(AND(F268&gt;=$BD$8,F268&lt;$BE$7),$BF$8,$BF$7)))))</f>
        <v>E</v>
      </c>
    </row>
    <row r="269" spans="6:54" ht="14">
      <c r="F269" s="297">
        <f t="shared" si="226"/>
        <v>44457</v>
      </c>
      <c r="G269" s="169">
        <f t="shared" si="193"/>
        <v>261</v>
      </c>
      <c r="H269" s="170">
        <f t="shared" si="194"/>
        <v>254.24160000000006</v>
      </c>
      <c r="I269" s="170">
        <f t="shared" si="195"/>
        <v>-1.8316081636816917</v>
      </c>
      <c r="J269" s="170">
        <f t="shared" si="196"/>
        <v>175.40999183631834</v>
      </c>
      <c r="K269" s="170">
        <f t="shared" si="197"/>
        <v>0.37672364103037681</v>
      </c>
      <c r="L269" s="171">
        <f t="shared" si="198"/>
        <v>-5.8195380906052598</v>
      </c>
      <c r="M269" s="172" t="str">
        <f t="shared" si="199"/>
        <v>-</v>
      </c>
      <c r="N269" s="173">
        <f t="shared" si="200"/>
        <v>0.24248075377521916</v>
      </c>
      <c r="O269" s="174">
        <f t="shared" si="201"/>
        <v>1.8242610523146598</v>
      </c>
      <c r="P269" s="175">
        <f t="shared" si="183"/>
        <v>0.57728581459757355</v>
      </c>
      <c r="Q269" s="174">
        <f t="shared" si="202"/>
        <v>46.642122163425775</v>
      </c>
      <c r="R269" s="170">
        <f t="shared" si="203"/>
        <v>93.020432318726805</v>
      </c>
      <c r="S269" s="170">
        <f t="shared" si="204"/>
        <v>6.201362154581787</v>
      </c>
      <c r="T269" s="291">
        <f t="shared" ref="T269:T332" si="227">IF(ISERROR(2*$S269),"-",(2*$S269)/24)</f>
        <v>0.51678017954848221</v>
      </c>
      <c r="U269" s="170">
        <f t="shared" si="205"/>
        <v>5.798637845418213</v>
      </c>
      <c r="V269" s="170">
        <f t="shared" si="206"/>
        <v>18.201362154581787</v>
      </c>
      <c r="W269" s="176">
        <f t="shared" si="207"/>
        <v>0.24160991022575887</v>
      </c>
      <c r="X269" s="176">
        <f t="shared" si="208"/>
        <v>0.75839008977424116</v>
      </c>
      <c r="Y269" s="173">
        <f t="shared" si="209"/>
        <v>0.31875000000000003</v>
      </c>
      <c r="Z269" s="173">
        <f t="shared" si="185"/>
        <v>0.8354166666666667</v>
      </c>
      <c r="AA269" s="174">
        <f t="shared" si="210"/>
        <v>93.428137180901842</v>
      </c>
      <c r="AB269" s="174">
        <f t="shared" si="211"/>
        <v>44.788614361700624</v>
      </c>
      <c r="AC269" s="170">
        <f t="shared" si="212"/>
        <v>100.43357832773974</v>
      </c>
      <c r="AD269" s="170">
        <f t="shared" si="213"/>
        <v>6.6955718885159827</v>
      </c>
      <c r="AE269" s="176">
        <f t="shared" si="214"/>
        <v>0.22101783797850072</v>
      </c>
      <c r="AF269" s="176">
        <f t="shared" si="215"/>
        <v>0.77898216202149928</v>
      </c>
      <c r="AG269" s="173">
        <f t="shared" si="186"/>
        <v>0.29830365257607422</v>
      </c>
      <c r="AH269" s="173">
        <f t="shared" si="187"/>
        <v>0.85626797661907272</v>
      </c>
      <c r="AI269" s="170">
        <f t="shared" si="216"/>
        <v>109.10491189493085</v>
      </c>
      <c r="AJ269" s="170">
        <f t="shared" si="217"/>
        <v>7.2736607929953898</v>
      </c>
      <c r="AK269" s="176">
        <f t="shared" si="218"/>
        <v>0.19693080029185875</v>
      </c>
      <c r="AL269" s="176">
        <f t="shared" si="219"/>
        <v>0.80306919970814128</v>
      </c>
      <c r="AM269" s="173">
        <f t="shared" si="188"/>
        <v>0.27421661488943228</v>
      </c>
      <c r="AN269" s="173">
        <f t="shared" si="189"/>
        <v>0.88035501430571472</v>
      </c>
      <c r="AO269" s="170">
        <f t="shared" si="220"/>
        <v>118.07736626868206</v>
      </c>
      <c r="AP269" s="170">
        <f t="shared" si="221"/>
        <v>7.8718244179121371</v>
      </c>
      <c r="AQ269" s="176">
        <f t="shared" si="222"/>
        <v>0.17200731592032761</v>
      </c>
      <c r="AR269" s="176">
        <f t="shared" si="223"/>
        <v>0.82799268407967241</v>
      </c>
      <c r="AS269" s="173">
        <f t="shared" si="190"/>
        <v>0.24929313051790114</v>
      </c>
      <c r="AT269" s="173">
        <f t="shared" si="191"/>
        <v>0.90527849867724586</v>
      </c>
      <c r="AU269" s="177">
        <f t="shared" si="184"/>
        <v>7</v>
      </c>
      <c r="AV269" s="178" t="str">
        <f t="shared" si="224"/>
        <v>Samedi</v>
      </c>
      <c r="AW269" s="177" t="str">
        <f>IF($BD$9="OUI","U",IF(Paramètres!$E$10=Paramètres!$G$10,"-",IF(F269&lt;$BD$7,$BF$8,IF(AND(F269&gt;=$BD$7,F269&lt;$BD$8),$BF$7,IF(AND(F269&gt;=$BD$8,F269&lt;$BE$7),$BF$8,$BF$7)))))</f>
        <v>E</v>
      </c>
      <c r="AX269" s="179">
        <f>IF($BD$9="OUI",0,IF(AW269="H",Paramètres!$E$10,IF(AW269="E",Paramètres!$G$10,Paramètres!$E$10)))</f>
        <v>2</v>
      </c>
      <c r="AY269" s="168" t="str">
        <f t="shared" si="192"/>
        <v>-</v>
      </c>
      <c r="AZ269" s="298">
        <f t="shared" si="225"/>
        <v>2.1707655354642474E-3</v>
      </c>
      <c r="BB269" s="240" t="str">
        <f>IF($BD$9="OUI","U",IF(Paramètres!$D$10=Paramètres!$G$10,"",IF(F269&lt;$BD$7,$BF$8,IF(AND(F269&gt;=$BD$7,F269&lt;$BD$8),$BF$7,IF(AND(F269&gt;=$BD$8,F269&lt;$BE$7),$BF$8,$BF$7)))))</f>
        <v>E</v>
      </c>
    </row>
    <row r="270" spans="6:54" ht="14">
      <c r="F270" s="297">
        <f t="shared" si="226"/>
        <v>44458</v>
      </c>
      <c r="G270" s="169">
        <f t="shared" si="193"/>
        <v>262</v>
      </c>
      <c r="H270" s="170">
        <f t="shared" si="194"/>
        <v>255.22720000000004</v>
      </c>
      <c r="I270" s="170">
        <f t="shared" si="195"/>
        <v>-1.8408695416593712</v>
      </c>
      <c r="J270" s="170">
        <f t="shared" si="196"/>
        <v>176.38633045834058</v>
      </c>
      <c r="K270" s="170">
        <f t="shared" si="197"/>
        <v>0.29700956192665462</v>
      </c>
      <c r="L270" s="171">
        <f t="shared" si="198"/>
        <v>-6.1754399189308664</v>
      </c>
      <c r="M270" s="172" t="str">
        <f t="shared" si="199"/>
        <v>-</v>
      </c>
      <c r="N270" s="173">
        <f t="shared" si="200"/>
        <v>0.25730999662211945</v>
      </c>
      <c r="O270" s="174">
        <f t="shared" si="201"/>
        <v>1.4367154452559332</v>
      </c>
      <c r="P270" s="175">
        <f t="shared" si="183"/>
        <v>0.5770386605501252</v>
      </c>
      <c r="Q270" s="174">
        <f t="shared" si="202"/>
        <v>46.254576556367049</v>
      </c>
      <c r="R270" s="170">
        <f t="shared" si="203"/>
        <v>92.629393779264973</v>
      </c>
      <c r="S270" s="170">
        <f t="shared" si="204"/>
        <v>6.1752929186176653</v>
      </c>
      <c r="T270" s="291">
        <f t="shared" si="227"/>
        <v>0.51460774321813874</v>
      </c>
      <c r="U270" s="170">
        <f t="shared" si="205"/>
        <v>5.8247070813823347</v>
      </c>
      <c r="V270" s="170">
        <f t="shared" si="206"/>
        <v>18.175292918617664</v>
      </c>
      <c r="W270" s="176">
        <f t="shared" si="207"/>
        <v>0.2426961283909306</v>
      </c>
      <c r="X270" s="176">
        <f t="shared" si="208"/>
        <v>0.75730387160906931</v>
      </c>
      <c r="Y270" s="173">
        <f t="shared" si="209"/>
        <v>0.31944444444444448</v>
      </c>
      <c r="Z270" s="173">
        <f t="shared" si="185"/>
        <v>0.8340277777777777</v>
      </c>
      <c r="AA270" s="174">
        <f t="shared" si="210"/>
        <v>92.877702661132545</v>
      </c>
      <c r="AB270" s="174">
        <f t="shared" si="211"/>
        <v>44.799725463496586</v>
      </c>
      <c r="AC270" s="170">
        <f t="shared" si="212"/>
        <v>100.03526098476641</v>
      </c>
      <c r="AD270" s="170">
        <f t="shared" si="213"/>
        <v>6.669017398984427</v>
      </c>
      <c r="AE270" s="176">
        <f t="shared" si="214"/>
        <v>0.22212427504231555</v>
      </c>
      <c r="AF270" s="176">
        <f t="shared" si="215"/>
        <v>0.77787572495768442</v>
      </c>
      <c r="AG270" s="173">
        <f t="shared" si="186"/>
        <v>0.29916293559244073</v>
      </c>
      <c r="AH270" s="173">
        <f t="shared" si="187"/>
        <v>0.85491438550780963</v>
      </c>
      <c r="AI270" s="170">
        <f t="shared" si="216"/>
        <v>108.68889739597803</v>
      </c>
      <c r="AJ270" s="170">
        <f t="shared" si="217"/>
        <v>7.2459264930652019</v>
      </c>
      <c r="AK270" s="176">
        <f t="shared" si="218"/>
        <v>0.19808639612228326</v>
      </c>
      <c r="AL270" s="176">
        <f t="shared" si="219"/>
        <v>0.80191360387771671</v>
      </c>
      <c r="AM270" s="173">
        <f t="shared" si="188"/>
        <v>0.27512505667240844</v>
      </c>
      <c r="AN270" s="173">
        <f t="shared" si="189"/>
        <v>0.87895226442784191</v>
      </c>
      <c r="AO270" s="170">
        <f t="shared" si="220"/>
        <v>117.63040859617008</v>
      </c>
      <c r="AP270" s="170">
        <f t="shared" si="221"/>
        <v>7.842027239744672</v>
      </c>
      <c r="AQ270" s="176">
        <f t="shared" si="222"/>
        <v>0.17324886501063866</v>
      </c>
      <c r="AR270" s="176">
        <f t="shared" si="223"/>
        <v>0.82675113498936137</v>
      </c>
      <c r="AS270" s="173">
        <f t="shared" si="190"/>
        <v>0.25028752556076383</v>
      </c>
      <c r="AT270" s="173">
        <f t="shared" si="191"/>
        <v>0.90378979553948657</v>
      </c>
      <c r="AU270" s="177">
        <f t="shared" si="184"/>
        <v>1</v>
      </c>
      <c r="AV270" s="178" t="str">
        <f t="shared" si="224"/>
        <v>Dimanche</v>
      </c>
      <c r="AW270" s="177" t="str">
        <f>IF($BD$9="OUI","U",IF(Paramètres!$E$10=Paramètres!$G$10,"-",IF(F270&lt;$BD$7,$BF$8,IF(AND(F270&gt;=$BD$7,F270&lt;$BD$8),$BF$7,IF(AND(F270&gt;=$BD$8,F270&lt;$BE$7),$BF$8,$BF$7)))))</f>
        <v>E</v>
      </c>
      <c r="AX270" s="179">
        <f>IF($BD$9="OUI",0,IF(AW270="H",Paramètres!$E$10,IF(AW270="E",Paramètres!$G$10,Paramètres!$E$10)))</f>
        <v>2</v>
      </c>
      <c r="AY270" s="168" t="str">
        <f t="shared" si="192"/>
        <v>-</v>
      </c>
      <c r="AZ270" s="298">
        <f t="shared" si="225"/>
        <v>2.1724363303434746E-3</v>
      </c>
      <c r="BB270" s="240" t="str">
        <f>IF($BD$9="OUI","U",IF(Paramètres!$D$10=Paramètres!$G$10,"",IF(F270&lt;$BD$7,$BF$8,IF(AND(F270&gt;=$BD$7,F270&lt;$BD$8),$BF$7,IF(AND(F270&gt;=$BD$8,F270&lt;$BE$7),$BF$8,$BF$7)))))</f>
        <v>E</v>
      </c>
    </row>
    <row r="271" spans="6:54" ht="14">
      <c r="F271" s="297">
        <f t="shared" si="226"/>
        <v>44459</v>
      </c>
      <c r="G271" s="169">
        <f t="shared" si="193"/>
        <v>263</v>
      </c>
      <c r="H271" s="170">
        <f t="shared" si="194"/>
        <v>256.21280000000002</v>
      </c>
      <c r="I271" s="170">
        <f t="shared" si="195"/>
        <v>-1.8495949597034829</v>
      </c>
      <c r="J271" s="170">
        <f t="shared" si="196"/>
        <v>177.36320504029652</v>
      </c>
      <c r="K271" s="170">
        <f t="shared" si="197"/>
        <v>0.21695262777778321</v>
      </c>
      <c r="L271" s="171">
        <f t="shared" si="198"/>
        <v>-6.530569327702799</v>
      </c>
      <c r="M271" s="172" t="str">
        <f t="shared" si="199"/>
        <v>-</v>
      </c>
      <c r="N271" s="173">
        <f t="shared" si="200"/>
        <v>0.27210705532094998</v>
      </c>
      <c r="O271" s="174">
        <f t="shared" si="201"/>
        <v>1.0486053595012159</v>
      </c>
      <c r="P271" s="175">
        <f t="shared" si="183"/>
        <v>0.57679204290514463</v>
      </c>
      <c r="Q271" s="174">
        <f t="shared" si="202"/>
        <v>45.86646647061233</v>
      </c>
      <c r="R271" s="170">
        <f t="shared" si="203"/>
        <v>92.238095566866619</v>
      </c>
      <c r="S271" s="170">
        <f t="shared" si="204"/>
        <v>6.1492063711244409</v>
      </c>
      <c r="T271" s="291">
        <f t="shared" si="227"/>
        <v>0.51243386426037008</v>
      </c>
      <c r="U271" s="170">
        <f t="shared" si="205"/>
        <v>5.8507936288755591</v>
      </c>
      <c r="V271" s="170">
        <f t="shared" si="206"/>
        <v>18.149206371124443</v>
      </c>
      <c r="W271" s="176">
        <f t="shared" si="207"/>
        <v>0.24378306786981496</v>
      </c>
      <c r="X271" s="176">
        <f t="shared" si="208"/>
        <v>0.75621693213018515</v>
      </c>
      <c r="Y271" s="173">
        <f t="shared" si="209"/>
        <v>0.32083333333333336</v>
      </c>
      <c r="Z271" s="173">
        <f t="shared" si="185"/>
        <v>0.83333333333333337</v>
      </c>
      <c r="AA271" s="174">
        <f t="shared" si="210"/>
        <v>92.326639145409715</v>
      </c>
      <c r="AB271" s="174">
        <f t="shared" si="211"/>
        <v>44.808202155428631</v>
      </c>
      <c r="AC271" s="170">
        <f t="shared" si="212"/>
        <v>99.637386128931098</v>
      </c>
      <c r="AD271" s="170">
        <f t="shared" si="213"/>
        <v>6.6424924085954062</v>
      </c>
      <c r="AE271" s="176">
        <f t="shared" si="214"/>
        <v>0.22322948297519141</v>
      </c>
      <c r="AF271" s="176">
        <f t="shared" si="215"/>
        <v>0.77677051702480859</v>
      </c>
      <c r="AG271" s="173">
        <f t="shared" si="186"/>
        <v>0.30002152588033609</v>
      </c>
      <c r="AH271" s="173">
        <f t="shared" si="187"/>
        <v>0.85356255992995322</v>
      </c>
      <c r="AI271" s="170">
        <f t="shared" si="216"/>
        <v>108.27425589842886</v>
      </c>
      <c r="AJ271" s="170">
        <f t="shared" si="217"/>
        <v>7.218283726561924</v>
      </c>
      <c r="AK271" s="176">
        <f t="shared" si="218"/>
        <v>0.19923817805991983</v>
      </c>
      <c r="AL271" s="176">
        <f t="shared" si="219"/>
        <v>0.80076182194008017</v>
      </c>
      <c r="AM271" s="173">
        <f t="shared" si="188"/>
        <v>0.27603022096506452</v>
      </c>
      <c r="AN271" s="173">
        <f t="shared" si="189"/>
        <v>0.87755386484522491</v>
      </c>
      <c r="AO271" s="170">
        <f t="shared" si="220"/>
        <v>117.18606755896528</v>
      </c>
      <c r="AP271" s="170">
        <f t="shared" si="221"/>
        <v>7.8124045039310186</v>
      </c>
      <c r="AQ271" s="176">
        <f t="shared" si="222"/>
        <v>0.1744831456695409</v>
      </c>
      <c r="AR271" s="176">
        <f t="shared" si="223"/>
        <v>0.82551685433045918</v>
      </c>
      <c r="AS271" s="173">
        <f t="shared" si="190"/>
        <v>0.25127518857468556</v>
      </c>
      <c r="AT271" s="173">
        <f t="shared" si="191"/>
        <v>0.90230889723560381</v>
      </c>
      <c r="AU271" s="177">
        <f t="shared" si="184"/>
        <v>2</v>
      </c>
      <c r="AV271" s="178" t="str">
        <f t="shared" si="224"/>
        <v>Lundi</v>
      </c>
      <c r="AW271" s="177" t="str">
        <f>IF($BD$9="OUI","U",IF(Paramètres!$E$10=Paramètres!$G$10,"-",IF(F271&lt;$BD$7,$BF$8,IF(AND(F271&gt;=$BD$7,F271&lt;$BD$8),$BF$7,IF(AND(F271&gt;=$BD$8,F271&lt;$BE$7),$BF$8,$BF$7)))))</f>
        <v>E</v>
      </c>
      <c r="AX271" s="179">
        <f>IF($BD$9="OUI",0,IF(AW271="H",Paramètres!$E$10,IF(AW271="E",Paramètres!$G$10,Paramètres!$E$10)))</f>
        <v>2</v>
      </c>
      <c r="AY271" s="168" t="str">
        <f t="shared" si="192"/>
        <v>-</v>
      </c>
      <c r="AZ271" s="298">
        <f t="shared" si="225"/>
        <v>2.1738789577686601E-3</v>
      </c>
      <c r="BB271" s="240" t="str">
        <f>IF($BD$9="OUI","U",IF(Paramètres!$D$10=Paramètres!$G$10,"",IF(F271&lt;$BD$7,$BF$8,IF(AND(F271&gt;=$BD$7,F271&lt;$BD$8),$BF$7,IF(AND(F271&gt;=$BD$8,F271&lt;$BE$7),$BF$8,$BF$7)))))</f>
        <v>E</v>
      </c>
    </row>
    <row r="272" spans="6:54" ht="14">
      <c r="F272" s="297">
        <f t="shared" si="226"/>
        <v>44460</v>
      </c>
      <c r="G272" s="169">
        <f t="shared" si="193"/>
        <v>264</v>
      </c>
      <c r="H272" s="170">
        <f t="shared" si="194"/>
        <v>257.19839999999999</v>
      </c>
      <c r="I272" s="170">
        <f t="shared" si="195"/>
        <v>-1.8577812995564902</v>
      </c>
      <c r="J272" s="170">
        <f t="shared" si="196"/>
        <v>178.34061870044343</v>
      </c>
      <c r="K272" s="170">
        <f t="shared" si="197"/>
        <v>0.1366329333332808</v>
      </c>
      <c r="L272" s="171">
        <f t="shared" si="198"/>
        <v>-6.8845934648928377</v>
      </c>
      <c r="M272" s="172" t="str">
        <f t="shared" si="199"/>
        <v>-</v>
      </c>
      <c r="N272" s="173">
        <f t="shared" si="200"/>
        <v>0.28685806103720157</v>
      </c>
      <c r="O272" s="174">
        <f t="shared" si="201"/>
        <v>0.66002420254976091</v>
      </c>
      <c r="P272" s="175">
        <f t="shared" si="183"/>
        <v>0.57654619280987385</v>
      </c>
      <c r="Q272" s="174">
        <f t="shared" si="202"/>
        <v>45.477885313660877</v>
      </c>
      <c r="R272" s="170">
        <f t="shared" si="203"/>
        <v>91.846578517903637</v>
      </c>
      <c r="S272" s="170">
        <f t="shared" si="204"/>
        <v>6.1231052345269088</v>
      </c>
      <c r="T272" s="291">
        <f t="shared" si="227"/>
        <v>0.51025876954390903</v>
      </c>
      <c r="U272" s="170">
        <f t="shared" si="205"/>
        <v>5.8768947654730912</v>
      </c>
      <c r="V272" s="170">
        <f t="shared" si="206"/>
        <v>18.123105234526911</v>
      </c>
      <c r="W272" s="176">
        <f t="shared" si="207"/>
        <v>0.24487061522804546</v>
      </c>
      <c r="X272" s="176">
        <f t="shared" si="208"/>
        <v>0.75512938477195457</v>
      </c>
      <c r="Y272" s="173">
        <f t="shared" si="209"/>
        <v>0.3215277777777778</v>
      </c>
      <c r="Z272" s="173">
        <f t="shared" si="185"/>
        <v>0.83194444444444438</v>
      </c>
      <c r="AA272" s="174">
        <f t="shared" si="210"/>
        <v>91.775054004332617</v>
      </c>
      <c r="AB272" s="174">
        <f t="shared" si="211"/>
        <v>44.814034917888328</v>
      </c>
      <c r="AC272" s="170">
        <f t="shared" si="212"/>
        <v>99.239993990553415</v>
      </c>
      <c r="AD272" s="170">
        <f t="shared" si="213"/>
        <v>6.6159995993702276</v>
      </c>
      <c r="AE272" s="176">
        <f t="shared" si="214"/>
        <v>0.22433335002624052</v>
      </c>
      <c r="AF272" s="176">
        <f t="shared" si="215"/>
        <v>0.77566664997375945</v>
      </c>
      <c r="AG272" s="173">
        <f t="shared" si="186"/>
        <v>0.30087954283611434</v>
      </c>
      <c r="AH272" s="173">
        <f t="shared" si="187"/>
        <v>0.8522128427836333</v>
      </c>
      <c r="AI272" s="170">
        <f t="shared" si="216"/>
        <v>107.86102070270073</v>
      </c>
      <c r="AJ272" s="170">
        <f t="shared" si="217"/>
        <v>7.1907347135133817</v>
      </c>
      <c r="AK272" s="176">
        <f t="shared" si="218"/>
        <v>0.20038605360360909</v>
      </c>
      <c r="AL272" s="176">
        <f t="shared" si="219"/>
        <v>0.79961394639639094</v>
      </c>
      <c r="AM272" s="173">
        <f t="shared" si="188"/>
        <v>0.27693224641348291</v>
      </c>
      <c r="AN272" s="173">
        <f t="shared" si="189"/>
        <v>0.87616013920626479</v>
      </c>
      <c r="AO272" s="170">
        <f t="shared" si="220"/>
        <v>116.74435605147141</v>
      </c>
      <c r="AP272" s="170">
        <f t="shared" si="221"/>
        <v>7.7829570700980941</v>
      </c>
      <c r="AQ272" s="176">
        <f t="shared" si="222"/>
        <v>0.17571012207924608</v>
      </c>
      <c r="AR272" s="176">
        <f t="shared" si="223"/>
        <v>0.82428987792075381</v>
      </c>
      <c r="AS272" s="173">
        <f t="shared" si="190"/>
        <v>0.25225631488911987</v>
      </c>
      <c r="AT272" s="173">
        <f t="shared" si="191"/>
        <v>0.90083607073062766</v>
      </c>
      <c r="AU272" s="177">
        <f t="shared" si="184"/>
        <v>3</v>
      </c>
      <c r="AV272" s="178" t="str">
        <f t="shared" si="224"/>
        <v>Mardi</v>
      </c>
      <c r="AW272" s="177" t="str">
        <f>IF($BD$9="OUI","U",IF(Paramètres!$E$10=Paramètres!$G$10,"-",IF(F272&lt;$BD$7,$BF$8,IF(AND(F272&gt;=$BD$7,F272&lt;$BD$8),$BF$7,IF(AND(F272&gt;=$BD$8,F272&lt;$BE$7),$BF$8,$BF$7)))))</f>
        <v>E</v>
      </c>
      <c r="AX272" s="179">
        <f>IF($BD$9="OUI",0,IF(AW272="H",Paramètres!$E$10,IF(AW272="E",Paramètres!$G$10,Paramètres!$E$10)))</f>
        <v>2</v>
      </c>
      <c r="AY272" s="168" t="str">
        <f t="shared" si="192"/>
        <v>-</v>
      </c>
      <c r="AZ272" s="298">
        <f t="shared" si="225"/>
        <v>2.1750947164610457E-3</v>
      </c>
      <c r="BB272" s="240" t="str">
        <f>IF($BD$9="OUI","U",IF(Paramètres!$D$10=Paramètres!$G$10,"",IF(F272&lt;$BD$7,$BF$8,IF(AND(F272&gt;=$BD$7,F272&lt;$BD$8),$BF$7,IF(AND(F272&gt;=$BD$8,F272&lt;$BE$7),$BF$8,$BF$7)))))</f>
        <v>E</v>
      </c>
    </row>
    <row r="273" spans="6:54" ht="14">
      <c r="F273" s="297">
        <f t="shared" si="226"/>
        <v>44461</v>
      </c>
      <c r="G273" s="169">
        <f t="shared" si="193"/>
        <v>265</v>
      </c>
      <c r="H273" s="170">
        <f t="shared" si="194"/>
        <v>258.18399999999997</v>
      </c>
      <c r="I273" s="170">
        <f t="shared" si="195"/>
        <v>-1.8654255927487058</v>
      </c>
      <c r="J273" s="170">
        <f t="shared" si="196"/>
        <v>179.31857440725139</v>
      </c>
      <c r="K273" s="170">
        <f t="shared" si="197"/>
        <v>5.6130947223542456E-2</v>
      </c>
      <c r="L273" s="171">
        <f t="shared" si="198"/>
        <v>-7.2371785821006531</v>
      </c>
      <c r="M273" s="172" t="str">
        <f t="shared" si="199"/>
        <v>-</v>
      </c>
      <c r="N273" s="173">
        <f t="shared" si="200"/>
        <v>0.30154910758752723</v>
      </c>
      <c r="O273" s="174">
        <f t="shared" si="201"/>
        <v>0.27106572168229626</v>
      </c>
      <c r="P273" s="175">
        <f t="shared" si="183"/>
        <v>0.57630134203403505</v>
      </c>
      <c r="Q273" s="174">
        <f t="shared" si="202"/>
        <v>45.088926832793412</v>
      </c>
      <c r="R273" s="170">
        <f t="shared" si="203"/>
        <v>91.454883342434456</v>
      </c>
      <c r="S273" s="170">
        <f t="shared" si="204"/>
        <v>6.0969922228289635</v>
      </c>
      <c r="T273" s="291">
        <f t="shared" si="227"/>
        <v>0.50808268523574696</v>
      </c>
      <c r="U273" s="170">
        <f t="shared" si="205"/>
        <v>5.9030077771710365</v>
      </c>
      <c r="V273" s="170">
        <f t="shared" si="206"/>
        <v>18.096992222828963</v>
      </c>
      <c r="W273" s="176">
        <f t="shared" si="207"/>
        <v>0.24595865738212652</v>
      </c>
      <c r="X273" s="176">
        <f t="shared" si="208"/>
        <v>0.75404134261787348</v>
      </c>
      <c r="Y273" s="173">
        <f t="shared" si="209"/>
        <v>0.32222222222222224</v>
      </c>
      <c r="Z273" s="173">
        <f t="shared" si="185"/>
        <v>0.8305555555555556</v>
      </c>
      <c r="AA273" s="174">
        <f t="shared" si="210"/>
        <v>91.223054866742032</v>
      </c>
      <c r="AB273" s="174">
        <f t="shared" si="211"/>
        <v>44.817215807222517</v>
      </c>
      <c r="AC273" s="170">
        <f t="shared" si="212"/>
        <v>98.843124462201729</v>
      </c>
      <c r="AD273" s="170">
        <f t="shared" si="213"/>
        <v>6.5895416308134482</v>
      </c>
      <c r="AE273" s="176">
        <f t="shared" si="214"/>
        <v>0.22543576538277299</v>
      </c>
      <c r="AF273" s="176">
        <f t="shared" si="215"/>
        <v>0.77456423461722712</v>
      </c>
      <c r="AG273" s="173">
        <f t="shared" si="186"/>
        <v>0.30173710741680804</v>
      </c>
      <c r="AH273" s="173">
        <f t="shared" si="187"/>
        <v>0.85086557665126217</v>
      </c>
      <c r="AI273" s="170">
        <f t="shared" si="216"/>
        <v>107.44922464188826</v>
      </c>
      <c r="AJ273" s="170">
        <f t="shared" si="217"/>
        <v>7.1632816427925512</v>
      </c>
      <c r="AK273" s="176">
        <f t="shared" si="218"/>
        <v>0.20152993155031038</v>
      </c>
      <c r="AL273" s="176">
        <f t="shared" si="219"/>
        <v>0.7984700684496896</v>
      </c>
      <c r="AM273" s="173">
        <f t="shared" si="188"/>
        <v>0.2778312735843454</v>
      </c>
      <c r="AN273" s="173">
        <f t="shared" si="189"/>
        <v>0.87477141048372475</v>
      </c>
      <c r="AO273" s="170">
        <f t="shared" si="220"/>
        <v>116.30528686401314</v>
      </c>
      <c r="AP273" s="170">
        <f t="shared" si="221"/>
        <v>7.7536857909342096</v>
      </c>
      <c r="AQ273" s="176">
        <f t="shared" si="222"/>
        <v>0.17692975871107461</v>
      </c>
      <c r="AR273" s="176">
        <f t="shared" si="223"/>
        <v>0.82307024128892536</v>
      </c>
      <c r="AS273" s="173">
        <f t="shared" si="190"/>
        <v>0.25323110074510963</v>
      </c>
      <c r="AT273" s="173">
        <f t="shared" si="191"/>
        <v>0.89937158332296052</v>
      </c>
      <c r="AU273" s="177">
        <f t="shared" si="184"/>
        <v>4</v>
      </c>
      <c r="AV273" s="178" t="str">
        <f t="shared" si="224"/>
        <v>Mercredi</v>
      </c>
      <c r="AW273" s="177" t="str">
        <f>IF($BD$9="OUI","U",IF(Paramètres!$E$10=Paramètres!$G$10,"-",IF(F273&lt;$BD$7,$BF$8,IF(AND(F273&gt;=$BD$7,F273&lt;$BD$8),$BF$7,IF(AND(F273&gt;=$BD$8,F273&lt;$BE$7),$BF$8,$BF$7)))))</f>
        <v>E</v>
      </c>
      <c r="AX273" s="179">
        <f>IF($BD$9="OUI",0,IF(AW273="H",Paramètres!$E$10,IF(AW273="E",Paramètres!$G$10,Paramètres!$E$10)))</f>
        <v>2</v>
      </c>
      <c r="AY273" s="168" t="str">
        <f t="shared" si="192"/>
        <v>-</v>
      </c>
      <c r="AZ273" s="298">
        <f t="shared" si="225"/>
        <v>2.176084308162074E-3</v>
      </c>
      <c r="BB273" s="240" t="str">
        <f>IF($BD$9="OUI","U",IF(Paramètres!$D$10=Paramètres!$G$10,"",IF(F273&lt;$BD$7,$BF$8,IF(AND(F273&gt;=$BD$7,F273&lt;$BD$8),$BF$7,IF(AND(F273&gt;=$BD$8,F273&lt;$BE$7),$BF$8,$BF$7)))))</f>
        <v>E</v>
      </c>
    </row>
    <row r="274" spans="6:54" ht="14">
      <c r="F274" s="297">
        <f t="shared" si="226"/>
        <v>44462</v>
      </c>
      <c r="G274" s="169">
        <f t="shared" si="193"/>
        <v>266</v>
      </c>
      <c r="H274" s="170">
        <f t="shared" si="194"/>
        <v>259.16959999999995</v>
      </c>
      <c r="I274" s="170">
        <f t="shared" si="195"/>
        <v>-1.8725250221230147</v>
      </c>
      <c r="J274" s="170">
        <f t="shared" si="196"/>
        <v>180.29707497787695</v>
      </c>
      <c r="K274" s="170">
        <f t="shared" si="197"/>
        <v>-2.4472520718616102E-2</v>
      </c>
      <c r="L274" s="171">
        <f t="shared" si="198"/>
        <v>-7.5879901713665232</v>
      </c>
      <c r="M274" s="172" t="str">
        <f t="shared" si="199"/>
        <v>-</v>
      </c>
      <c r="N274" s="173">
        <f t="shared" si="200"/>
        <v>0.3161662571402718</v>
      </c>
      <c r="O274" s="174">
        <f t="shared" si="201"/>
        <v>-0.11817598048930152</v>
      </c>
      <c r="P274" s="175">
        <f t="shared" si="183"/>
        <v>0.5760577228748226</v>
      </c>
      <c r="Q274" s="174">
        <f t="shared" si="202"/>
        <v>44.699685130621809</v>
      </c>
      <c r="R274" s="170">
        <f t="shared" si="203"/>
        <v>91.063050732250389</v>
      </c>
      <c r="S274" s="170">
        <f t="shared" si="204"/>
        <v>6.0708700488166922</v>
      </c>
      <c r="T274" s="291">
        <f t="shared" si="227"/>
        <v>0.50590583740139106</v>
      </c>
      <c r="U274" s="170">
        <f t="shared" si="205"/>
        <v>5.9291299511833078</v>
      </c>
      <c r="V274" s="170">
        <f t="shared" si="206"/>
        <v>18.070870048816694</v>
      </c>
      <c r="W274" s="176">
        <f t="shared" si="207"/>
        <v>0.2470470812993045</v>
      </c>
      <c r="X274" s="176">
        <f t="shared" si="208"/>
        <v>0.75295291870069558</v>
      </c>
      <c r="Y274" s="173">
        <f t="shared" si="209"/>
        <v>0.32291666666666669</v>
      </c>
      <c r="Z274" s="173">
        <f t="shared" si="185"/>
        <v>0.82916666666666661</v>
      </c>
      <c r="AA274" s="174">
        <f t="shared" si="210"/>
        <v>90.670749683271282</v>
      </c>
      <c r="AB274" s="174">
        <f t="shared" si="211"/>
        <v>44.817738460918548</v>
      </c>
      <c r="AC274" s="170">
        <f t="shared" si="212"/>
        <v>98.446817209000542</v>
      </c>
      <c r="AD274" s="170">
        <f t="shared" si="213"/>
        <v>6.5631211472667026</v>
      </c>
      <c r="AE274" s="176">
        <f t="shared" si="214"/>
        <v>0.2265366188638874</v>
      </c>
      <c r="AF274" s="176">
        <f t="shared" si="215"/>
        <v>0.77346338113611257</v>
      </c>
      <c r="AG274" s="173">
        <f t="shared" si="186"/>
        <v>0.30259434173871003</v>
      </c>
      <c r="AH274" s="173">
        <f t="shared" si="187"/>
        <v>0.84952110401093528</v>
      </c>
      <c r="AI274" s="170">
        <f t="shared" si="216"/>
        <v>107.03890019540589</v>
      </c>
      <c r="AJ274" s="170">
        <f t="shared" si="217"/>
        <v>7.1359266796937257</v>
      </c>
      <c r="AK274" s="176">
        <f t="shared" si="218"/>
        <v>0.20266972167942809</v>
      </c>
      <c r="AL274" s="176">
        <f t="shared" si="219"/>
        <v>0.79733027832057191</v>
      </c>
      <c r="AM274" s="173">
        <f t="shared" si="188"/>
        <v>0.27872744455425075</v>
      </c>
      <c r="AN274" s="173">
        <f t="shared" si="189"/>
        <v>0.87338800119539461</v>
      </c>
      <c r="AO274" s="170">
        <f t="shared" si="220"/>
        <v>115.86887278270162</v>
      </c>
      <c r="AP274" s="170">
        <f t="shared" si="221"/>
        <v>7.7245915188467746</v>
      </c>
      <c r="AQ274" s="176">
        <f t="shared" si="222"/>
        <v>0.17814202004805105</v>
      </c>
      <c r="AR274" s="176">
        <f t="shared" si="223"/>
        <v>0.82185797995194898</v>
      </c>
      <c r="AS274" s="173">
        <f t="shared" si="190"/>
        <v>0.25419974292287367</v>
      </c>
      <c r="AT274" s="173">
        <f t="shared" si="191"/>
        <v>0.89791570282677169</v>
      </c>
      <c r="AU274" s="177">
        <f t="shared" si="184"/>
        <v>5</v>
      </c>
      <c r="AV274" s="178" t="str">
        <f t="shared" si="224"/>
        <v>Jeudi</v>
      </c>
      <c r="AW274" s="177" t="str">
        <f>IF($BD$9="OUI","U",IF(Paramètres!$E$10=Paramètres!$G$10,"-",IF(F274&lt;$BD$7,$BF$8,IF(AND(F274&gt;=$BD$7,F274&lt;$BD$8),$BF$7,IF(AND(F274&gt;=$BD$8,F274&lt;$BE$7),$BF$8,$BF$7)))))</f>
        <v>E</v>
      </c>
      <c r="AX274" s="179">
        <f>IF($BD$9="OUI",0,IF(AW274="H",Paramètres!$E$10,IF(AW274="E",Paramètres!$G$10,Paramètres!$E$10)))</f>
        <v>2</v>
      </c>
      <c r="AY274" s="168" t="str">
        <f t="shared" si="192"/>
        <v>-</v>
      </c>
      <c r="AZ274" s="298">
        <f t="shared" si="225"/>
        <v>2.1768478343558995E-3</v>
      </c>
      <c r="BB274" s="240" t="str">
        <f>IF($BD$9="OUI","U",IF(Paramètres!$D$10=Paramètres!$G$10,"",IF(F274&lt;$BD$7,$BF$8,IF(AND(F274&gt;=$BD$7,F274&lt;$BD$8),$BF$7,IF(AND(F274&gt;=$BD$8,F274&lt;$BE$7),$BF$8,$BF$7)))))</f>
        <v>E</v>
      </c>
    </row>
    <row r="275" spans="6:54" ht="14">
      <c r="F275" s="297">
        <f t="shared" si="226"/>
        <v>44463</v>
      </c>
      <c r="G275" s="169">
        <f t="shared" si="193"/>
        <v>267</v>
      </c>
      <c r="H275" s="170">
        <f t="shared" si="194"/>
        <v>260.15520000000004</v>
      </c>
      <c r="I275" s="170">
        <f t="shared" si="195"/>
        <v>-1.8790769233255671</v>
      </c>
      <c r="J275" s="170">
        <f t="shared" si="196"/>
        <v>181.27612307667448</v>
      </c>
      <c r="K275" s="170">
        <f t="shared" si="197"/>
        <v>-0.1050963522205457</v>
      </c>
      <c r="L275" s="171">
        <f t="shared" si="198"/>
        <v>-7.9366931021844511</v>
      </c>
      <c r="M275" s="172" t="str">
        <f t="shared" si="199"/>
        <v>-</v>
      </c>
      <c r="N275" s="173">
        <f t="shared" si="200"/>
        <v>0.33069554592435213</v>
      </c>
      <c r="O275" s="174">
        <f t="shared" si="201"/>
        <v>-0.50760643049749754</v>
      </c>
      <c r="P275" s="175">
        <f t="shared" si="183"/>
        <v>0.5758155680617546</v>
      </c>
      <c r="Q275" s="174">
        <f t="shared" si="202"/>
        <v>44.310254680613617</v>
      </c>
      <c r="R275" s="170">
        <f t="shared" si="203"/>
        <v>90.671121469519278</v>
      </c>
      <c r="S275" s="170">
        <f t="shared" si="204"/>
        <v>6.0447414313012855</v>
      </c>
      <c r="T275" s="291">
        <f t="shared" si="227"/>
        <v>0.50372845260844046</v>
      </c>
      <c r="U275" s="170">
        <f t="shared" si="205"/>
        <v>5.9552585686987145</v>
      </c>
      <c r="V275" s="170">
        <f t="shared" si="206"/>
        <v>18.044741431301286</v>
      </c>
      <c r="W275" s="176">
        <f t="shared" si="207"/>
        <v>0.24813577369577977</v>
      </c>
      <c r="X275" s="176">
        <f t="shared" si="208"/>
        <v>0.75186422630422023</v>
      </c>
      <c r="Y275" s="173">
        <f t="shared" si="209"/>
        <v>0.32361111111111113</v>
      </c>
      <c r="Z275" s="173">
        <f t="shared" si="185"/>
        <v>0.82777777777777783</v>
      </c>
      <c r="AA275" s="174">
        <f t="shared" si="210"/>
        <v>90.118246790074608</v>
      </c>
      <c r="AB275" s="174">
        <f t="shared" si="211"/>
        <v>44.815598105485876</v>
      </c>
      <c r="AC275" s="170">
        <f t="shared" si="212"/>
        <v>98.051111778411681</v>
      </c>
      <c r="AD275" s="170">
        <f t="shared" si="213"/>
        <v>6.5367407852274457</v>
      </c>
      <c r="AE275" s="176">
        <f t="shared" si="214"/>
        <v>0.2276358006155231</v>
      </c>
      <c r="AF275" s="176">
        <f t="shared" si="215"/>
        <v>0.77236419938447687</v>
      </c>
      <c r="AG275" s="173">
        <f t="shared" si="186"/>
        <v>0.30345136867727768</v>
      </c>
      <c r="AH275" s="173">
        <f t="shared" si="187"/>
        <v>0.84817976744623147</v>
      </c>
      <c r="AI275" s="170">
        <f t="shared" si="216"/>
        <v>106.63007960068725</v>
      </c>
      <c r="AJ275" s="170">
        <f t="shared" si="217"/>
        <v>7.1086719733791499</v>
      </c>
      <c r="AK275" s="176">
        <f t="shared" si="218"/>
        <v>0.20380533444253543</v>
      </c>
      <c r="AL275" s="176">
        <f t="shared" si="219"/>
        <v>0.79619466555746454</v>
      </c>
      <c r="AM275" s="173">
        <f t="shared" si="188"/>
        <v>0.27962090250429006</v>
      </c>
      <c r="AN275" s="173">
        <f t="shared" si="189"/>
        <v>0.87201023361921914</v>
      </c>
      <c r="AO275" s="170">
        <f t="shared" si="220"/>
        <v>115.43512668656876</v>
      </c>
      <c r="AP275" s="170">
        <f t="shared" si="221"/>
        <v>7.6956751124379172</v>
      </c>
      <c r="AQ275" s="176">
        <f t="shared" si="222"/>
        <v>0.17934687031508678</v>
      </c>
      <c r="AR275" s="176">
        <f t="shared" si="223"/>
        <v>0.82065312968491322</v>
      </c>
      <c r="AS275" s="173">
        <f t="shared" si="190"/>
        <v>0.25516243837684144</v>
      </c>
      <c r="AT275" s="173">
        <f t="shared" si="191"/>
        <v>0.89646869774666793</v>
      </c>
      <c r="AU275" s="177">
        <f t="shared" si="184"/>
        <v>6</v>
      </c>
      <c r="AV275" s="178" t="str">
        <f t="shared" si="224"/>
        <v>Vendredi</v>
      </c>
      <c r="AW275" s="177" t="str">
        <f>IF($BD$9="OUI","U",IF(Paramètres!$E$10=Paramètres!$G$10,"-",IF(F275&lt;$BD$7,$BF$8,IF(AND(F275&gt;=$BD$7,F275&lt;$BD$8),$BF$7,IF(AND(F275&gt;=$BD$8,F275&lt;$BE$7),$BF$8,$BF$7)))))</f>
        <v>E</v>
      </c>
      <c r="AX275" s="179">
        <f>IF($BD$9="OUI",0,IF(AW275="H",Paramètres!$E$10,IF(AW275="E",Paramètres!$G$10,Paramètres!$E$10)))</f>
        <v>2</v>
      </c>
      <c r="AY275" s="168" t="str">
        <f t="shared" si="192"/>
        <v>-</v>
      </c>
      <c r="AZ275" s="298">
        <f t="shared" si="225"/>
        <v>2.1773847929505985E-3</v>
      </c>
      <c r="BB275" s="240" t="str">
        <f>IF($BD$9="OUI","U",IF(Paramètres!$D$10=Paramètres!$G$10,"",IF(F275&lt;$BD$7,$BF$8,IF(AND(F275&gt;=$BD$7,F275&lt;$BD$8),$BF$7,IF(AND(F275&gt;=$BD$8,F275&lt;$BE$7),$BF$8,$BF$7)))))</f>
        <v>E</v>
      </c>
    </row>
    <row r="276" spans="6:54" ht="14">
      <c r="F276" s="297">
        <f t="shared" si="226"/>
        <v>44464</v>
      </c>
      <c r="G276" s="169">
        <f t="shared" si="193"/>
        <v>268</v>
      </c>
      <c r="H276" s="170">
        <f t="shared" si="194"/>
        <v>261.14080000000001</v>
      </c>
      <c r="I276" s="170">
        <f t="shared" si="195"/>
        <v>-1.8850787862612259</v>
      </c>
      <c r="J276" s="170">
        <f t="shared" si="196"/>
        <v>182.25572121373875</v>
      </c>
      <c r="K276" s="170">
        <f t="shared" si="197"/>
        <v>-0.18565915365270547</v>
      </c>
      <c r="L276" s="171">
        <f t="shared" si="198"/>
        <v>-8.2829517596557256</v>
      </c>
      <c r="M276" s="172" t="str">
        <f t="shared" si="199"/>
        <v>-</v>
      </c>
      <c r="N276" s="173">
        <f t="shared" si="200"/>
        <v>0.34512298998565522</v>
      </c>
      <c r="O276" s="174">
        <f t="shared" si="201"/>
        <v>-0.8971307685800527</v>
      </c>
      <c r="P276" s="175">
        <f t="shared" si="183"/>
        <v>0.57557511066073297</v>
      </c>
      <c r="Q276" s="174">
        <f t="shared" si="202"/>
        <v>43.920730342531058</v>
      </c>
      <c r="R276" s="170">
        <f t="shared" si="203"/>
        <v>90.279136536041065</v>
      </c>
      <c r="S276" s="170">
        <f t="shared" si="204"/>
        <v>6.0186091024027375</v>
      </c>
      <c r="T276" s="291">
        <f t="shared" si="227"/>
        <v>0.50155075853356146</v>
      </c>
      <c r="U276" s="170">
        <f t="shared" si="205"/>
        <v>5.9813908975972625</v>
      </c>
      <c r="V276" s="170">
        <f t="shared" si="206"/>
        <v>18.018609102402738</v>
      </c>
      <c r="W276" s="176">
        <f t="shared" si="207"/>
        <v>0.24922462073321927</v>
      </c>
      <c r="X276" s="176">
        <f t="shared" si="208"/>
        <v>0.75077537926678073</v>
      </c>
      <c r="Y276" s="173">
        <f t="shared" si="209"/>
        <v>0.32500000000000001</v>
      </c>
      <c r="Z276" s="173">
        <f t="shared" si="185"/>
        <v>0.82638888888888884</v>
      </c>
      <c r="AA276" s="174">
        <f t="shared" si="210"/>
        <v>89.565654972695171</v>
      </c>
      <c r="AB276" s="174">
        <f t="shared" si="211"/>
        <v>44.810791567063291</v>
      </c>
      <c r="AC276" s="170">
        <f t="shared" si="212"/>
        <v>97.656047709513075</v>
      </c>
      <c r="AD276" s="170">
        <f t="shared" si="213"/>
        <v>6.5104031806342046</v>
      </c>
      <c r="AE276" s="176">
        <f t="shared" si="214"/>
        <v>0.22873320080690815</v>
      </c>
      <c r="AF276" s="176">
        <f t="shared" si="215"/>
        <v>0.77126679919309193</v>
      </c>
      <c r="AG276" s="173">
        <f t="shared" si="186"/>
        <v>0.30430831146764104</v>
      </c>
      <c r="AH276" s="173">
        <f t="shared" si="187"/>
        <v>0.84684190985382479</v>
      </c>
      <c r="AI276" s="170">
        <f t="shared" si="216"/>
        <v>106.22279496301954</v>
      </c>
      <c r="AJ276" s="170">
        <f t="shared" si="217"/>
        <v>7.081519664201303</v>
      </c>
      <c r="AK276" s="176">
        <f t="shared" si="218"/>
        <v>0.20493668065827905</v>
      </c>
      <c r="AL276" s="176">
        <f t="shared" si="219"/>
        <v>0.79506331934172092</v>
      </c>
      <c r="AM276" s="173">
        <f t="shared" si="188"/>
        <v>0.28051179131901194</v>
      </c>
      <c r="AN276" s="173">
        <f t="shared" si="189"/>
        <v>0.87063843000245378</v>
      </c>
      <c r="AO276" s="170">
        <f t="shared" si="220"/>
        <v>115.0040616421178</v>
      </c>
      <c r="AP276" s="170">
        <f t="shared" si="221"/>
        <v>7.6669374428078534</v>
      </c>
      <c r="AQ276" s="176">
        <f t="shared" si="222"/>
        <v>0.18054427321633945</v>
      </c>
      <c r="AR276" s="176">
        <f t="shared" si="223"/>
        <v>0.81945572678366052</v>
      </c>
      <c r="AS276" s="173">
        <f t="shared" si="190"/>
        <v>0.25611938387707234</v>
      </c>
      <c r="AT276" s="173">
        <f t="shared" si="191"/>
        <v>0.89503083744439349</v>
      </c>
      <c r="AU276" s="177">
        <f t="shared" si="184"/>
        <v>7</v>
      </c>
      <c r="AV276" s="178" t="str">
        <f t="shared" si="224"/>
        <v>Samedi</v>
      </c>
      <c r="AW276" s="177" t="str">
        <f>IF($BD$9="OUI","U",IF(Paramètres!$E$10=Paramètres!$G$10,"-",IF(F276&lt;$BD$7,$BF$8,IF(AND(F276&gt;=$BD$7,F276&lt;$BD$8),$BF$7,IF(AND(F276&gt;=$BD$8,F276&lt;$BE$7),$BF$8,$BF$7)))))</f>
        <v>E</v>
      </c>
      <c r="AX276" s="179">
        <f>IF($BD$9="OUI",0,IF(AW276="H",Paramètres!$E$10,IF(AW276="E",Paramètres!$G$10,Paramètres!$E$10)))</f>
        <v>2</v>
      </c>
      <c r="AY276" s="168" t="str">
        <f t="shared" si="192"/>
        <v>-</v>
      </c>
      <c r="AZ276" s="298">
        <f t="shared" si="225"/>
        <v>2.1776940748789997E-3</v>
      </c>
      <c r="BB276" s="240" t="str">
        <f>IF($BD$9="OUI","U",IF(Paramètres!$D$10=Paramètres!$G$10,"",IF(F276&lt;$BD$7,$BF$8,IF(AND(F276&gt;=$BD$7,F276&lt;$BD$8),$BF$7,IF(AND(F276&gt;=$BD$8,F276&lt;$BE$7),$BF$8,$BF$7)))))</f>
        <v>E</v>
      </c>
    </row>
    <row r="277" spans="6:54" ht="14">
      <c r="F277" s="297">
        <f t="shared" si="226"/>
        <v>44465</v>
      </c>
      <c r="G277" s="169">
        <f t="shared" si="193"/>
        <v>269</v>
      </c>
      <c r="H277" s="170">
        <f t="shared" si="194"/>
        <v>262.12639999999999</v>
      </c>
      <c r="I277" s="170">
        <f t="shared" si="195"/>
        <v>-1.890528256512549</v>
      </c>
      <c r="J277" s="170">
        <f t="shared" si="196"/>
        <v>183.23587174348745</v>
      </c>
      <c r="K277" s="170">
        <f t="shared" si="197"/>
        <v>-0.26607928967376898</v>
      </c>
      <c r="L277" s="171">
        <f t="shared" si="198"/>
        <v>-8.6264301847452725</v>
      </c>
      <c r="M277" s="172" t="str">
        <f t="shared" si="199"/>
        <v>-</v>
      </c>
      <c r="N277" s="173">
        <f t="shared" si="200"/>
        <v>0.35943459103105302</v>
      </c>
      <c r="O277" s="174">
        <f t="shared" si="201"/>
        <v>-1.2866537333941412</v>
      </c>
      <c r="P277" s="175">
        <f t="shared" si="183"/>
        <v>0.575336583976643</v>
      </c>
      <c r="Q277" s="174">
        <f t="shared" si="202"/>
        <v>43.531207377716974</v>
      </c>
      <c r="R277" s="170">
        <f t="shared" si="203"/>
        <v>89.887137223122139</v>
      </c>
      <c r="S277" s="170">
        <f t="shared" si="204"/>
        <v>5.9924758148748092</v>
      </c>
      <c r="T277" s="291">
        <f t="shared" si="227"/>
        <v>0.49937298457290075</v>
      </c>
      <c r="U277" s="170">
        <f t="shared" si="205"/>
        <v>6.0075241851251908</v>
      </c>
      <c r="V277" s="170">
        <f t="shared" si="206"/>
        <v>17.992475814874808</v>
      </c>
      <c r="W277" s="176">
        <f t="shared" si="207"/>
        <v>0.2503135077135496</v>
      </c>
      <c r="X277" s="176">
        <f t="shared" si="208"/>
        <v>0.74968649228645035</v>
      </c>
      <c r="Y277" s="173">
        <f t="shared" si="209"/>
        <v>0.32569444444444445</v>
      </c>
      <c r="Z277" s="173">
        <f t="shared" si="185"/>
        <v>0.82500000000000007</v>
      </c>
      <c r="AA277" s="174">
        <f t="shared" si="210"/>
        <v>89.013083530024062</v>
      </c>
      <c r="AB277" s="174">
        <f t="shared" si="211"/>
        <v>44.803317284774579</v>
      </c>
      <c r="AC277" s="170">
        <f t="shared" si="212"/>
        <v>97.261664641791299</v>
      </c>
      <c r="AD277" s="170">
        <f t="shared" si="213"/>
        <v>6.4841109761194202</v>
      </c>
      <c r="AE277" s="176">
        <f t="shared" si="214"/>
        <v>0.2298287093283575</v>
      </c>
      <c r="AF277" s="176">
        <f t="shared" si="215"/>
        <v>0.77017129067164258</v>
      </c>
      <c r="AG277" s="173">
        <f t="shared" si="186"/>
        <v>0.30516529330500042</v>
      </c>
      <c r="AH277" s="173">
        <f t="shared" si="187"/>
        <v>0.84550787464828547</v>
      </c>
      <c r="AI277" s="170">
        <f t="shared" si="216"/>
        <v>105.8170783635796</v>
      </c>
      <c r="AJ277" s="170">
        <f t="shared" si="217"/>
        <v>7.0544718909053064</v>
      </c>
      <c r="AK277" s="176">
        <f t="shared" si="218"/>
        <v>0.20606367121227889</v>
      </c>
      <c r="AL277" s="176">
        <f t="shared" si="219"/>
        <v>0.79393632878772102</v>
      </c>
      <c r="AM277" s="173">
        <f t="shared" si="188"/>
        <v>0.28140025518892181</v>
      </c>
      <c r="AN277" s="173">
        <f t="shared" si="189"/>
        <v>0.86927291276436403</v>
      </c>
      <c r="AO277" s="170">
        <f t="shared" si="220"/>
        <v>114.57569099542113</v>
      </c>
      <c r="AP277" s="170">
        <f t="shared" si="221"/>
        <v>7.6383793996947418</v>
      </c>
      <c r="AQ277" s="176">
        <f t="shared" si="222"/>
        <v>0.18173419167938576</v>
      </c>
      <c r="AR277" s="176">
        <f t="shared" si="223"/>
        <v>0.81826580832061424</v>
      </c>
      <c r="AS277" s="173">
        <f t="shared" si="190"/>
        <v>0.2570707756560287</v>
      </c>
      <c r="AT277" s="173">
        <f t="shared" si="191"/>
        <v>0.89360239229725724</v>
      </c>
      <c r="AU277" s="177">
        <f t="shared" si="184"/>
        <v>1</v>
      </c>
      <c r="AV277" s="178" t="str">
        <f t="shared" si="224"/>
        <v>Dimanche</v>
      </c>
      <c r="AW277" s="177" t="str">
        <f>IF($BD$9="OUI","U",IF(Paramètres!$E$10=Paramètres!$G$10,"-",IF(F277&lt;$BD$7,$BF$8,IF(AND(F277&gt;=$BD$7,F277&lt;$BD$8),$BF$7,IF(AND(F277&gt;=$BD$8,F277&lt;$BE$7),$BF$8,$BF$7)))))</f>
        <v>E</v>
      </c>
      <c r="AX277" s="179">
        <f>IF($BD$9="OUI",0,IF(AW277="H",Paramètres!$E$10,IF(AW277="E",Paramètres!$G$10,Paramètres!$E$10)))</f>
        <v>2</v>
      </c>
      <c r="AY277" s="168" t="str">
        <f t="shared" si="192"/>
        <v>-</v>
      </c>
      <c r="AZ277" s="298">
        <f t="shared" si="225"/>
        <v>2.1777739606607116E-3</v>
      </c>
      <c r="BB277" s="240" t="str">
        <f>IF($BD$9="OUI","U",IF(Paramètres!$D$10=Paramètres!$G$10,"",IF(F277&lt;$BD$7,$BF$8,IF(AND(F277&gt;=$BD$7,F277&lt;$BD$8),$BF$7,IF(AND(F277&gt;=$BD$8,F277&lt;$BE$7),$BF$8,$BF$7)))))</f>
        <v>E</v>
      </c>
    </row>
    <row r="278" spans="6:54" ht="14">
      <c r="F278" s="297">
        <f t="shared" si="226"/>
        <v>44466</v>
      </c>
      <c r="G278" s="169">
        <f t="shared" si="193"/>
        <v>270</v>
      </c>
      <c r="H278" s="170">
        <f t="shared" si="194"/>
        <v>263.11200000000008</v>
      </c>
      <c r="I278" s="170">
        <f t="shared" si="195"/>
        <v>-1.8954231367210812</v>
      </c>
      <c r="J278" s="170">
        <f t="shared" si="196"/>
        <v>184.21657686327899</v>
      </c>
      <c r="K278" s="170">
        <f t="shared" si="197"/>
        <v>-0.34627491768129715</v>
      </c>
      <c r="L278" s="171">
        <f t="shared" si="198"/>
        <v>-8.9667922176095125</v>
      </c>
      <c r="M278" s="172" t="str">
        <f t="shared" si="199"/>
        <v>-</v>
      </c>
      <c r="N278" s="173">
        <f t="shared" si="200"/>
        <v>0.37361634240039637</v>
      </c>
      <c r="O278" s="174">
        <f t="shared" si="201"/>
        <v>-1.6760796469466626</v>
      </c>
      <c r="P278" s="175">
        <f t="shared" si="183"/>
        <v>0.57510022145382056</v>
      </c>
      <c r="Q278" s="174">
        <f t="shared" si="202"/>
        <v>43.141781464164453</v>
      </c>
      <c r="R278" s="170">
        <f t="shared" si="203"/>
        <v>89.495165242080176</v>
      </c>
      <c r="S278" s="170">
        <f t="shared" si="204"/>
        <v>5.9663443494720116</v>
      </c>
      <c r="T278" s="291">
        <f t="shared" si="227"/>
        <v>0.49719536245600099</v>
      </c>
      <c r="U278" s="170">
        <f t="shared" si="205"/>
        <v>6.0336556505279884</v>
      </c>
      <c r="V278" s="170">
        <f t="shared" si="206"/>
        <v>17.96634434947201</v>
      </c>
      <c r="W278" s="176">
        <f t="shared" si="207"/>
        <v>0.25140231877199953</v>
      </c>
      <c r="X278" s="176">
        <f t="shared" si="208"/>
        <v>0.74859768122800041</v>
      </c>
      <c r="Y278" s="173">
        <f t="shared" si="209"/>
        <v>0.3263888888888889</v>
      </c>
      <c r="Z278" s="173">
        <f t="shared" si="185"/>
        <v>0.82361111111111107</v>
      </c>
      <c r="AA278" s="174">
        <f t="shared" si="210"/>
        <v>88.460642338309114</v>
      </c>
      <c r="AB278" s="174">
        <f t="shared" si="211"/>
        <v>44.793175326848718</v>
      </c>
      <c r="AC278" s="170">
        <f t="shared" si="212"/>
        <v>96.868002423467331</v>
      </c>
      <c r="AD278" s="170">
        <f t="shared" si="213"/>
        <v>6.4578668282311558</v>
      </c>
      <c r="AE278" s="176">
        <f t="shared" si="214"/>
        <v>0.23092221549036851</v>
      </c>
      <c r="AF278" s="176">
        <f t="shared" si="215"/>
        <v>0.76907778450963138</v>
      </c>
      <c r="AG278" s="173">
        <f t="shared" si="186"/>
        <v>0.30602243694418907</v>
      </c>
      <c r="AH278" s="173">
        <f t="shared" si="187"/>
        <v>0.84417800596345194</v>
      </c>
      <c r="AI278" s="170">
        <f t="shared" si="216"/>
        <v>105.41296196574</v>
      </c>
      <c r="AJ278" s="170">
        <f t="shared" si="217"/>
        <v>7.0275307977159995</v>
      </c>
      <c r="AK278" s="176">
        <f t="shared" si="218"/>
        <v>0.20718621676183335</v>
      </c>
      <c r="AL278" s="176">
        <f t="shared" si="219"/>
        <v>0.79281378323816665</v>
      </c>
      <c r="AM278" s="173">
        <f t="shared" si="188"/>
        <v>0.28228643821565391</v>
      </c>
      <c r="AN278" s="173">
        <f t="shared" si="189"/>
        <v>0.86791400469198721</v>
      </c>
      <c r="AO278" s="170">
        <f t="shared" si="220"/>
        <v>114.15002846188972</v>
      </c>
      <c r="AP278" s="170">
        <f t="shared" si="221"/>
        <v>7.6100018974593144</v>
      </c>
      <c r="AQ278" s="176">
        <f t="shared" si="222"/>
        <v>0.18291658760586191</v>
      </c>
      <c r="AR278" s="176">
        <f t="shared" si="223"/>
        <v>0.81708341239413806</v>
      </c>
      <c r="AS278" s="173">
        <f t="shared" si="190"/>
        <v>0.25801680905968244</v>
      </c>
      <c r="AT278" s="173">
        <f t="shared" si="191"/>
        <v>0.89218363384795862</v>
      </c>
      <c r="AU278" s="177">
        <f t="shared" si="184"/>
        <v>2</v>
      </c>
      <c r="AV278" s="178" t="str">
        <f t="shared" si="224"/>
        <v>Lundi</v>
      </c>
      <c r="AW278" s="177" t="str">
        <f>IF($BD$9="OUI","U",IF(Paramètres!$E$10=Paramètres!$G$10,"-",IF(F278&lt;$BD$7,$BF$8,IF(AND(F278&gt;=$BD$7,F278&lt;$BD$8),$BF$7,IF(AND(F278&gt;=$BD$8,F278&lt;$BE$7),$BF$8,$BF$7)))))</f>
        <v>E</v>
      </c>
      <c r="AX278" s="179">
        <f>IF($BD$9="OUI",0,IF(AW278="H",Paramètres!$E$10,IF(AW278="E",Paramètres!$G$10,Paramètres!$E$10)))</f>
        <v>2</v>
      </c>
      <c r="AY278" s="168" t="str">
        <f t="shared" si="192"/>
        <v>-</v>
      </c>
      <c r="AZ278" s="298">
        <f t="shared" si="225"/>
        <v>2.1776221168997578E-3</v>
      </c>
      <c r="BB278" s="240" t="str">
        <f>IF($BD$9="OUI","U",IF(Paramètres!$D$10=Paramètres!$G$10,"",IF(F278&lt;$BD$7,$BF$8,IF(AND(F278&gt;=$BD$7,F278&lt;$BD$8),$BF$7,IF(AND(F278&gt;=$BD$8,F278&lt;$BE$7),$BF$8,$BF$7)))))</f>
        <v>E</v>
      </c>
    </row>
    <row r="279" spans="6:54" ht="14">
      <c r="F279" s="297">
        <f t="shared" si="226"/>
        <v>44467</v>
      </c>
      <c r="G279" s="169">
        <f t="shared" si="193"/>
        <v>271</v>
      </c>
      <c r="H279" s="170">
        <f t="shared" si="194"/>
        <v>264.09760000000006</v>
      </c>
      <c r="I279" s="170">
        <f t="shared" si="195"/>
        <v>-1.8997613879297413</v>
      </c>
      <c r="J279" s="170">
        <f t="shared" si="196"/>
        <v>185.1978386120702</v>
      </c>
      <c r="K279" s="170">
        <f t="shared" si="197"/>
        <v>-0.42616402331344183</v>
      </c>
      <c r="L279" s="171">
        <f t="shared" si="198"/>
        <v>-9.3037016449727332</v>
      </c>
      <c r="M279" s="172" t="str">
        <f t="shared" si="199"/>
        <v>-</v>
      </c>
      <c r="N279" s="173">
        <f t="shared" si="200"/>
        <v>0.38765423520719722</v>
      </c>
      <c r="O279" s="174">
        <f t="shared" si="201"/>
        <v>-2.0653123998088581</v>
      </c>
      <c r="P279" s="175">
        <f t="shared" si="183"/>
        <v>0.57486625657370727</v>
      </c>
      <c r="Q279" s="174">
        <f t="shared" si="202"/>
        <v>42.752548711302254</v>
      </c>
      <c r="R279" s="170">
        <f t="shared" si="203"/>
        <v>89.103262835384797</v>
      </c>
      <c r="S279" s="170">
        <f t="shared" si="204"/>
        <v>5.9402175223589868</v>
      </c>
      <c r="T279" s="291">
        <f t="shared" si="227"/>
        <v>0.49501812686324892</v>
      </c>
      <c r="U279" s="170">
        <f t="shared" si="205"/>
        <v>6.0597824776410132</v>
      </c>
      <c r="V279" s="170">
        <f t="shared" si="206"/>
        <v>17.940217522358985</v>
      </c>
      <c r="W279" s="176">
        <f t="shared" si="207"/>
        <v>0.25249093656837557</v>
      </c>
      <c r="X279" s="176">
        <f t="shared" si="208"/>
        <v>0.74750906343162438</v>
      </c>
      <c r="Y279" s="173">
        <f t="shared" si="209"/>
        <v>0.32708333333333334</v>
      </c>
      <c r="Z279" s="173">
        <f t="shared" si="185"/>
        <v>0.8222222222222223</v>
      </c>
      <c r="AA279" s="174">
        <f t="shared" si="210"/>
        <v>87.908441915164332</v>
      </c>
      <c r="AB279" s="174">
        <f t="shared" si="211"/>
        <v>44.780367409514156</v>
      </c>
      <c r="AC279" s="170">
        <f t="shared" si="212"/>
        <v>96.475101219368028</v>
      </c>
      <c r="AD279" s="170">
        <f t="shared" si="213"/>
        <v>6.4316734146245356</v>
      </c>
      <c r="AE279" s="176">
        <f t="shared" si="214"/>
        <v>0.23201360772397769</v>
      </c>
      <c r="AF279" s="176">
        <f t="shared" si="215"/>
        <v>0.76798639227602228</v>
      </c>
      <c r="AG279" s="173">
        <f t="shared" si="186"/>
        <v>0.30687986429768488</v>
      </c>
      <c r="AH279" s="173">
        <f t="shared" si="187"/>
        <v>0.84285264884972955</v>
      </c>
      <c r="AI279" s="170">
        <f t="shared" si="216"/>
        <v>105.01047811970309</v>
      </c>
      <c r="AJ279" s="170">
        <f t="shared" si="217"/>
        <v>7.0006985413135396</v>
      </c>
      <c r="AK279" s="176">
        <f t="shared" si="218"/>
        <v>0.20830422744526919</v>
      </c>
      <c r="AL279" s="176">
        <f t="shared" si="219"/>
        <v>0.79169577255473078</v>
      </c>
      <c r="AM279" s="173">
        <f t="shared" si="188"/>
        <v>0.28317048401897638</v>
      </c>
      <c r="AN279" s="173">
        <f t="shared" si="189"/>
        <v>0.86656202912843805</v>
      </c>
      <c r="AO279" s="170">
        <f t="shared" si="220"/>
        <v>113.72708821382396</v>
      </c>
      <c r="AP279" s="170">
        <f t="shared" si="221"/>
        <v>7.5818058809215971</v>
      </c>
      <c r="AQ279" s="176">
        <f t="shared" si="222"/>
        <v>0.18409142162826678</v>
      </c>
      <c r="AR279" s="176">
        <f t="shared" si="223"/>
        <v>0.81590857837173314</v>
      </c>
      <c r="AS279" s="173">
        <f t="shared" si="190"/>
        <v>0.25895767820197396</v>
      </c>
      <c r="AT279" s="173">
        <f t="shared" si="191"/>
        <v>0.89077483494544041</v>
      </c>
      <c r="AU279" s="177">
        <f t="shared" si="184"/>
        <v>3</v>
      </c>
      <c r="AV279" s="178" t="str">
        <f t="shared" si="224"/>
        <v>Mardi</v>
      </c>
      <c r="AW279" s="177" t="str">
        <f>IF($BD$9="OUI","U",IF(Paramètres!$E$10=Paramètres!$G$10,"-",IF(F279&lt;$BD$7,$BF$8,IF(AND(F279&gt;=$BD$7,F279&lt;$BD$8),$BF$7,IF(AND(F279&gt;=$BD$8,F279&lt;$BE$7),$BF$8,$BF$7)))))</f>
        <v>E</v>
      </c>
      <c r="AX279" s="179">
        <f>IF($BD$9="OUI",0,IF(AW279="H",Paramètres!$E$10,IF(AW279="E",Paramètres!$G$10,Paramètres!$E$10)))</f>
        <v>2</v>
      </c>
      <c r="AY279" s="168" t="str">
        <f t="shared" si="192"/>
        <v>-</v>
      </c>
      <c r="AZ279" s="298">
        <f t="shared" si="225"/>
        <v>2.1772355927520692E-3</v>
      </c>
      <c r="BB279" s="240" t="str">
        <f>IF($BD$9="OUI","U",IF(Paramètres!$D$10=Paramètres!$G$10,"",IF(F279&lt;$BD$7,$BF$8,IF(AND(F279&gt;=$BD$7,F279&lt;$BD$8),$BF$7,IF(AND(F279&gt;=$BD$8,F279&lt;$BE$7),$BF$8,$BF$7)))))</f>
        <v>E</v>
      </c>
    </row>
    <row r="280" spans="6:54" ht="14">
      <c r="F280" s="297">
        <f t="shared" si="226"/>
        <v>44468</v>
      </c>
      <c r="G280" s="169">
        <f t="shared" si="193"/>
        <v>272</v>
      </c>
      <c r="H280" s="170">
        <f t="shared" si="194"/>
        <v>265.08320000000003</v>
      </c>
      <c r="I280" s="170">
        <f t="shared" si="195"/>
        <v>-1.9035411308850874</v>
      </c>
      <c r="J280" s="170">
        <f t="shared" si="196"/>
        <v>186.17965886911497</v>
      </c>
      <c r="K280" s="170">
        <f t="shared" si="197"/>
        <v>-0.5056644572464789</v>
      </c>
      <c r="L280" s="171">
        <f t="shared" si="198"/>
        <v>-9.6368223525262646</v>
      </c>
      <c r="M280" s="172" t="str">
        <f t="shared" si="199"/>
        <v>-</v>
      </c>
      <c r="N280" s="173">
        <f t="shared" si="200"/>
        <v>0.40153426468859438</v>
      </c>
      <c r="O280" s="174">
        <f t="shared" si="201"/>
        <v>-2.4542554366828759</v>
      </c>
      <c r="P280" s="175">
        <f t="shared" si="183"/>
        <v>0.57463492274901729</v>
      </c>
      <c r="Q280" s="174">
        <f t="shared" si="202"/>
        <v>42.363605674428236</v>
      </c>
      <c r="R280" s="170">
        <f t="shared" si="203"/>
        <v>88.711472888436859</v>
      </c>
      <c r="S280" s="170">
        <f t="shared" si="204"/>
        <v>5.9140981925624576</v>
      </c>
      <c r="T280" s="291">
        <f t="shared" si="227"/>
        <v>0.49284151604687149</v>
      </c>
      <c r="U280" s="170">
        <f t="shared" si="205"/>
        <v>6.0859018074375424</v>
      </c>
      <c r="V280" s="170">
        <f t="shared" si="206"/>
        <v>17.914098192562456</v>
      </c>
      <c r="W280" s="176">
        <f t="shared" si="207"/>
        <v>0.25357924197656428</v>
      </c>
      <c r="X280" s="176">
        <f t="shared" si="208"/>
        <v>0.74642075802343566</v>
      </c>
      <c r="Y280" s="173">
        <f t="shared" si="209"/>
        <v>0.32847222222222222</v>
      </c>
      <c r="Z280" s="173">
        <f t="shared" si="185"/>
        <v>0.8208333333333333</v>
      </c>
      <c r="AA280" s="174">
        <f t="shared" si="210"/>
        <v>87.356593483530531</v>
      </c>
      <c r="AB280" s="174">
        <f t="shared" si="211"/>
        <v>44.764896918669088</v>
      </c>
      <c r="AC280" s="170">
        <f t="shared" si="212"/>
        <v>96.083001618353393</v>
      </c>
      <c r="AD280" s="170">
        <f t="shared" si="213"/>
        <v>6.4055334412235592</v>
      </c>
      <c r="AE280" s="176">
        <f t="shared" si="214"/>
        <v>0.23310277328235171</v>
      </c>
      <c r="AF280" s="176">
        <f t="shared" si="215"/>
        <v>0.76689722671764837</v>
      </c>
      <c r="AG280" s="173">
        <f t="shared" si="186"/>
        <v>0.30773769603136897</v>
      </c>
      <c r="AH280" s="173">
        <f t="shared" si="187"/>
        <v>0.84153214946666566</v>
      </c>
      <c r="AI280" s="170">
        <f t="shared" si="216"/>
        <v>104.60965946551609</v>
      </c>
      <c r="AJ280" s="170">
        <f t="shared" si="217"/>
        <v>6.9739772977010723</v>
      </c>
      <c r="AK280" s="176">
        <f t="shared" si="218"/>
        <v>0.20941761259578864</v>
      </c>
      <c r="AL280" s="176">
        <f t="shared" si="219"/>
        <v>0.79058238740421138</v>
      </c>
      <c r="AM280" s="173">
        <f t="shared" si="188"/>
        <v>0.2840525353448059</v>
      </c>
      <c r="AN280" s="173">
        <f t="shared" si="189"/>
        <v>0.86521731015322867</v>
      </c>
      <c r="AO280" s="170">
        <f t="shared" si="220"/>
        <v>113.3068849658459</v>
      </c>
      <c r="AP280" s="170">
        <f t="shared" si="221"/>
        <v>7.5537923310563935</v>
      </c>
      <c r="AQ280" s="176">
        <f t="shared" si="222"/>
        <v>0.18525865287265028</v>
      </c>
      <c r="AR280" s="176">
        <f t="shared" si="223"/>
        <v>0.81474134712734969</v>
      </c>
      <c r="AS280" s="173">
        <f t="shared" si="190"/>
        <v>0.25989357562166754</v>
      </c>
      <c r="AT280" s="173">
        <f t="shared" si="191"/>
        <v>0.88937626987636698</v>
      </c>
      <c r="AU280" s="177">
        <f t="shared" si="184"/>
        <v>4</v>
      </c>
      <c r="AV280" s="178" t="str">
        <f t="shared" si="224"/>
        <v>Mercredi</v>
      </c>
      <c r="AW280" s="177" t="str">
        <f>IF($BD$9="OUI","U",IF(Paramètres!$E$10=Paramètres!$G$10,"-",IF(F280&lt;$BD$7,$BF$8,IF(AND(F280&gt;=$BD$7,F280&lt;$BD$8),$BF$7,IF(AND(F280&gt;=$BD$8,F280&lt;$BE$7),$BF$8,$BF$7)))))</f>
        <v>E</v>
      </c>
      <c r="AX280" s="179">
        <f>IF($BD$9="OUI",0,IF(AW280="H",Paramètres!$E$10,IF(AW280="E",Paramètres!$G$10,Paramètres!$E$10)))</f>
        <v>2</v>
      </c>
      <c r="AY280" s="168" t="str">
        <f t="shared" si="192"/>
        <v>-</v>
      </c>
      <c r="AZ280" s="298">
        <f t="shared" si="225"/>
        <v>2.1766108163774334E-3</v>
      </c>
      <c r="BB280" s="240" t="str">
        <f>IF($BD$9="OUI","U",IF(Paramètres!$D$10=Paramètres!$G$10,"",IF(F280&lt;$BD$7,$BF$8,IF(AND(F280&gt;=$BD$7,F280&lt;$BD$8),$BF$7,IF(AND(F280&gt;=$BD$8,F280&lt;$BE$7),$BF$8,$BF$7)))))</f>
        <v>E</v>
      </c>
    </row>
    <row r="281" spans="6:54" ht="14">
      <c r="F281" s="297">
        <f t="shared" si="226"/>
        <v>44469</v>
      </c>
      <c r="G281" s="169">
        <f t="shared" si="193"/>
        <v>273</v>
      </c>
      <c r="H281" s="170">
        <f t="shared" si="194"/>
        <v>266.06880000000001</v>
      </c>
      <c r="I281" s="170">
        <f t="shared" si="195"/>
        <v>-1.9067606472982455</v>
      </c>
      <c r="J281" s="170">
        <f t="shared" si="196"/>
        <v>187.16203935270175</v>
      </c>
      <c r="K281" s="170">
        <f t="shared" si="197"/>
        <v>-0.58469397353084585</v>
      </c>
      <c r="L281" s="171">
        <f t="shared" si="198"/>
        <v>-9.9658184833163652</v>
      </c>
      <c r="M281" s="172" t="str">
        <f t="shared" si="199"/>
        <v>-</v>
      </c>
      <c r="N281" s="173">
        <f t="shared" si="200"/>
        <v>0.41524243680484857</v>
      </c>
      <c r="O281" s="174">
        <f t="shared" si="201"/>
        <v>-2.8428117423882058</v>
      </c>
      <c r="P281" s="175">
        <f t="shared" si="183"/>
        <v>0.57440645321374639</v>
      </c>
      <c r="Q281" s="174">
        <f t="shared" si="202"/>
        <v>41.975049368722907</v>
      </c>
      <c r="R281" s="170">
        <f t="shared" si="203"/>
        <v>88.319839041986583</v>
      </c>
      <c r="S281" s="170">
        <f t="shared" si="204"/>
        <v>5.8879892694657725</v>
      </c>
      <c r="T281" s="291">
        <f t="shared" si="227"/>
        <v>0.49066577245548104</v>
      </c>
      <c r="U281" s="170">
        <f t="shared" si="205"/>
        <v>6.1120107305342275</v>
      </c>
      <c r="V281" s="170">
        <f t="shared" si="206"/>
        <v>17.887989269465773</v>
      </c>
      <c r="W281" s="176">
        <f t="shared" si="207"/>
        <v>0.25466711377225948</v>
      </c>
      <c r="X281" s="176">
        <f t="shared" si="208"/>
        <v>0.74533288622774052</v>
      </c>
      <c r="Y281" s="173">
        <f t="shared" si="209"/>
        <v>0.32916666666666666</v>
      </c>
      <c r="Z281" s="173">
        <f t="shared" si="185"/>
        <v>0.81944444444444453</v>
      </c>
      <c r="AA281" s="174">
        <f t="shared" si="210"/>
        <v>86.805209035536393</v>
      </c>
      <c r="AB281" s="174">
        <f t="shared" si="211"/>
        <v>44.746768934322844</v>
      </c>
      <c r="AC281" s="170">
        <f t="shared" si="212"/>
        <v>95.691744740306163</v>
      </c>
      <c r="AD281" s="170">
        <f t="shared" si="213"/>
        <v>6.3794496493537443</v>
      </c>
      <c r="AE281" s="176">
        <f t="shared" si="214"/>
        <v>0.23418959794359398</v>
      </c>
      <c r="AF281" s="176">
        <f t="shared" si="215"/>
        <v>0.76581040205640605</v>
      </c>
      <c r="AG281" s="173">
        <f t="shared" si="186"/>
        <v>0.30859605115734035</v>
      </c>
      <c r="AH281" s="173">
        <f t="shared" si="187"/>
        <v>0.84021685527015244</v>
      </c>
      <c r="AI281" s="170">
        <f t="shared" si="216"/>
        <v>104.21053903451485</v>
      </c>
      <c r="AJ281" s="170">
        <f t="shared" si="217"/>
        <v>6.9473692689676572</v>
      </c>
      <c r="AK281" s="176">
        <f t="shared" si="218"/>
        <v>0.21052628045968094</v>
      </c>
      <c r="AL281" s="176">
        <f t="shared" si="219"/>
        <v>0.78947371954031897</v>
      </c>
      <c r="AM281" s="173">
        <f t="shared" si="188"/>
        <v>0.28493273367342731</v>
      </c>
      <c r="AN281" s="173">
        <f t="shared" si="189"/>
        <v>0.86388017275406537</v>
      </c>
      <c r="AO281" s="170">
        <f t="shared" si="220"/>
        <v>112.88943405830278</v>
      </c>
      <c r="AP281" s="170">
        <f t="shared" si="221"/>
        <v>7.525962270553519</v>
      </c>
      <c r="AQ281" s="176">
        <f t="shared" si="222"/>
        <v>0.18641823872693672</v>
      </c>
      <c r="AR281" s="176">
        <f t="shared" si="223"/>
        <v>0.81358176127306336</v>
      </c>
      <c r="AS281" s="173">
        <f t="shared" si="190"/>
        <v>0.26082469194068308</v>
      </c>
      <c r="AT281" s="173">
        <f t="shared" si="191"/>
        <v>0.88798821448680976</v>
      </c>
      <c r="AU281" s="177">
        <f t="shared" si="184"/>
        <v>5</v>
      </c>
      <c r="AV281" s="178" t="str">
        <f t="shared" si="224"/>
        <v>Jeudi</v>
      </c>
      <c r="AW281" s="177" t="str">
        <f>IF($BD$9="OUI","U",IF(Paramètres!$E$10=Paramètres!$G$10,"-",IF(F281&lt;$BD$7,$BF$8,IF(AND(F281&gt;=$BD$7,F281&lt;$BD$8),$BF$7,IF(AND(F281&gt;=$BD$8,F281&lt;$BE$7),$BF$8,$BF$7)))))</f>
        <v>E</v>
      </c>
      <c r="AX281" s="179">
        <f>IF($BD$9="OUI",0,IF(AW281="H",Paramètres!$E$10,IF(AW281="E",Paramètres!$G$10,Paramètres!$E$10)))</f>
        <v>2</v>
      </c>
      <c r="AY281" s="168" t="str">
        <f t="shared" si="192"/>
        <v>-</v>
      </c>
      <c r="AZ281" s="298">
        <f t="shared" si="225"/>
        <v>2.1757435913904444E-3</v>
      </c>
      <c r="BB281" s="240" t="str">
        <f>IF($BD$9="OUI","U",IF(Paramètres!$D$10=Paramètres!$G$10,"",IF(F281&lt;$BD$7,$BF$8,IF(AND(F281&gt;=$BD$7,F281&lt;$BD$8),$BF$7,IF(AND(F281&gt;=$BD$8,F281&lt;$BE$7),$BF$8,$BF$7)))))</f>
        <v>E</v>
      </c>
    </row>
    <row r="282" spans="6:54" ht="14">
      <c r="F282" s="297">
        <f t="shared" si="226"/>
        <v>44470</v>
      </c>
      <c r="G282" s="169">
        <f t="shared" si="193"/>
        <v>274</v>
      </c>
      <c r="H282" s="170">
        <f t="shared" si="194"/>
        <v>267.05439999999999</v>
      </c>
      <c r="I282" s="170">
        <f t="shared" si="195"/>
        <v>-1.9094183810632968</v>
      </c>
      <c r="J282" s="170">
        <f t="shared" si="196"/>
        <v>188.14498161893675</v>
      </c>
      <c r="K282" s="170">
        <f t="shared" si="197"/>
        <v>-0.66317026970551241</v>
      </c>
      <c r="L282" s="171">
        <f t="shared" si="198"/>
        <v>-10.290354603075237</v>
      </c>
      <c r="M282" s="172" t="str">
        <f t="shared" si="199"/>
        <v>-</v>
      </c>
      <c r="N282" s="173">
        <f t="shared" si="200"/>
        <v>0.42876477512813488</v>
      </c>
      <c r="O282" s="174">
        <f t="shared" si="201"/>
        <v>-3.2308838283405987</v>
      </c>
      <c r="P282" s="175">
        <f t="shared" si="183"/>
        <v>0.57418108090835829</v>
      </c>
      <c r="Q282" s="174">
        <f t="shared" si="202"/>
        <v>41.586977282770512</v>
      </c>
      <c r="R282" s="170">
        <f t="shared" si="203"/>
        <v>87.928405805181043</v>
      </c>
      <c r="S282" s="170">
        <f t="shared" si="204"/>
        <v>5.8618937203454031</v>
      </c>
      <c r="T282" s="291">
        <f t="shared" si="227"/>
        <v>0.48849114336211691</v>
      </c>
      <c r="U282" s="170">
        <f t="shared" si="205"/>
        <v>6.1381062796545969</v>
      </c>
      <c r="V282" s="170">
        <f t="shared" si="206"/>
        <v>17.861893720345403</v>
      </c>
      <c r="W282" s="176">
        <f t="shared" si="207"/>
        <v>0.25575442831894152</v>
      </c>
      <c r="X282" s="176">
        <f t="shared" si="208"/>
        <v>0.74424557168105843</v>
      </c>
      <c r="Y282" s="173">
        <f t="shared" si="209"/>
        <v>0.3298611111111111</v>
      </c>
      <c r="Z282" s="173">
        <f t="shared" si="185"/>
        <v>0.81874999999999998</v>
      </c>
      <c r="AA282" s="174">
        <f t="shared" si="210"/>
        <v>86.254401396200677</v>
      </c>
      <c r="AB282" s="174">
        <f t="shared" si="211"/>
        <v>44.725990257795033</v>
      </c>
      <c r="AC282" s="170">
        <f t="shared" si="212"/>
        <v>95.301372342680054</v>
      </c>
      <c r="AD282" s="170">
        <f t="shared" si="213"/>
        <v>6.3534248228453372</v>
      </c>
      <c r="AE282" s="176">
        <f t="shared" si="214"/>
        <v>0.23527396571477763</v>
      </c>
      <c r="AF282" s="176">
        <f t="shared" si="215"/>
        <v>0.76472603428522234</v>
      </c>
      <c r="AG282" s="173">
        <f t="shared" si="186"/>
        <v>0.30945504662313589</v>
      </c>
      <c r="AH282" s="173">
        <f t="shared" si="187"/>
        <v>0.83890711519358063</v>
      </c>
      <c r="AI282" s="170">
        <f t="shared" si="216"/>
        <v>103.8131503492321</v>
      </c>
      <c r="AJ282" s="170">
        <f t="shared" si="217"/>
        <v>6.9208766899488072</v>
      </c>
      <c r="AK282" s="176">
        <f t="shared" si="218"/>
        <v>0.2116301379187997</v>
      </c>
      <c r="AL282" s="176">
        <f t="shared" si="219"/>
        <v>0.78836986208120019</v>
      </c>
      <c r="AM282" s="173">
        <f t="shared" si="188"/>
        <v>0.28581121882715793</v>
      </c>
      <c r="AN282" s="173">
        <f t="shared" si="189"/>
        <v>0.86255094298955848</v>
      </c>
      <c r="AO282" s="170">
        <f t="shared" si="220"/>
        <v>112.4747515387171</v>
      </c>
      <c r="AP282" s="170">
        <f t="shared" si="221"/>
        <v>7.4983167692478068</v>
      </c>
      <c r="AQ282" s="176">
        <f t="shared" si="222"/>
        <v>0.18757013461467473</v>
      </c>
      <c r="AR282" s="176">
        <f t="shared" si="223"/>
        <v>0.81242986538532536</v>
      </c>
      <c r="AS282" s="173">
        <f t="shared" si="190"/>
        <v>0.26175121552303299</v>
      </c>
      <c r="AT282" s="173">
        <f t="shared" si="191"/>
        <v>0.88661094629368353</v>
      </c>
      <c r="AU282" s="177">
        <f t="shared" si="184"/>
        <v>6</v>
      </c>
      <c r="AV282" s="178" t="str">
        <f t="shared" si="224"/>
        <v>Vendredi</v>
      </c>
      <c r="AW282" s="177" t="str">
        <f>IF($BD$9="OUI","U",IF(Paramètres!$E$10=Paramètres!$G$10,"-",IF(F282&lt;$BD$7,$BF$8,IF(AND(F282&gt;=$BD$7,F282&lt;$BD$8),$BF$7,IF(AND(F282&gt;=$BD$8,F282&lt;$BE$7),$BF$8,$BF$7)))))</f>
        <v>E</v>
      </c>
      <c r="AX282" s="179">
        <f>IF($BD$9="OUI",0,IF(AW282="H",Paramètres!$E$10,IF(AW282="E",Paramètres!$G$10,Paramètres!$E$10)))</f>
        <v>2</v>
      </c>
      <c r="AY282" s="168" t="str">
        <f t="shared" si="192"/>
        <v>-</v>
      </c>
      <c r="AZ282" s="298">
        <f t="shared" si="225"/>
        <v>2.1746290933641332E-3</v>
      </c>
      <c r="BB282" s="240" t="str">
        <f>IF($BD$9="OUI","U",IF(Paramètres!$D$10=Paramètres!$G$10,"",IF(F282&lt;$BD$7,$BF$8,IF(AND(F282&gt;=$BD$7,F282&lt;$BD$8),$BF$7,IF(AND(F282&gt;=$BD$8,F282&lt;$BE$7),$BF$8,$BF$7)))))</f>
        <v>E</v>
      </c>
    </row>
    <row r="283" spans="6:54" ht="14">
      <c r="F283" s="297">
        <f t="shared" si="226"/>
        <v>44471</v>
      </c>
      <c r="G283" s="169">
        <f t="shared" si="193"/>
        <v>275</v>
      </c>
      <c r="H283" s="170">
        <f t="shared" si="194"/>
        <v>268.03999999999996</v>
      </c>
      <c r="I283" s="170">
        <f t="shared" si="195"/>
        <v>-1.9115129394319208</v>
      </c>
      <c r="J283" s="170">
        <f t="shared" si="196"/>
        <v>189.12848706056809</v>
      </c>
      <c r="K283" s="170">
        <f t="shared" si="197"/>
        <v>-0.74101102892441018</v>
      </c>
      <c r="L283" s="171">
        <f t="shared" si="198"/>
        <v>-10.610095873425324</v>
      </c>
      <c r="M283" s="172" t="str">
        <f t="shared" si="199"/>
        <v>-</v>
      </c>
      <c r="N283" s="173">
        <f t="shared" si="200"/>
        <v>0.4420873280593885</v>
      </c>
      <c r="O283" s="174">
        <f t="shared" si="201"/>
        <v>-3.6183737195929573</v>
      </c>
      <c r="P283" s="175">
        <f t="shared" si="183"/>
        <v>0.57395903835950401</v>
      </c>
      <c r="Q283" s="174">
        <f t="shared" si="202"/>
        <v>41.199487391518154</v>
      </c>
      <c r="R283" s="170">
        <f t="shared" si="203"/>
        <v>87.537218669229716</v>
      </c>
      <c r="S283" s="170">
        <f t="shared" si="204"/>
        <v>5.8358145779486481</v>
      </c>
      <c r="T283" s="291">
        <f t="shared" si="227"/>
        <v>0.48631788149572069</v>
      </c>
      <c r="U283" s="170">
        <f t="shared" si="205"/>
        <v>6.1641854220513519</v>
      </c>
      <c r="V283" s="170">
        <f t="shared" si="206"/>
        <v>17.835814577948646</v>
      </c>
      <c r="W283" s="176">
        <f t="shared" si="207"/>
        <v>0.25684105925213968</v>
      </c>
      <c r="X283" s="176">
        <f t="shared" si="208"/>
        <v>0.74315894074786026</v>
      </c>
      <c r="Y283" s="173">
        <f t="shared" si="209"/>
        <v>0.33055555555555555</v>
      </c>
      <c r="Z283" s="173">
        <f t="shared" si="185"/>
        <v>0.81736111111111109</v>
      </c>
      <c r="AA283" s="174">
        <f t="shared" si="210"/>
        <v>85.704284286917982</v>
      </c>
      <c r="AB283" s="174">
        <f t="shared" si="211"/>
        <v>44.702569441651015</v>
      </c>
      <c r="AC283" s="170">
        <f t="shared" si="212"/>
        <v>94.911926926601879</v>
      </c>
      <c r="AD283" s="170">
        <f t="shared" si="213"/>
        <v>6.3274617951067915</v>
      </c>
      <c r="AE283" s="176">
        <f t="shared" si="214"/>
        <v>0.23635575853721702</v>
      </c>
      <c r="AF283" s="176">
        <f t="shared" si="215"/>
        <v>0.76364424146278298</v>
      </c>
      <c r="AG283" s="173">
        <f t="shared" si="186"/>
        <v>0.31031479689672103</v>
      </c>
      <c r="AH283" s="173">
        <f t="shared" si="187"/>
        <v>0.83760327982228711</v>
      </c>
      <c r="AI283" s="170">
        <f t="shared" si="216"/>
        <v>103.41752752180281</v>
      </c>
      <c r="AJ283" s="170">
        <f t="shared" si="217"/>
        <v>6.8945018347868539</v>
      </c>
      <c r="AK283" s="176">
        <f t="shared" si="218"/>
        <v>0.21272909021721442</v>
      </c>
      <c r="AL283" s="176">
        <f t="shared" si="219"/>
        <v>0.78727090978278558</v>
      </c>
      <c r="AM283" s="173">
        <f t="shared" si="188"/>
        <v>0.28668812857671844</v>
      </c>
      <c r="AN283" s="173">
        <f t="shared" si="189"/>
        <v>0.8612299481422897</v>
      </c>
      <c r="AO283" s="170">
        <f t="shared" si="220"/>
        <v>112.06285424135142</v>
      </c>
      <c r="AP283" s="170">
        <f t="shared" si="221"/>
        <v>7.4708569494234274</v>
      </c>
      <c r="AQ283" s="176">
        <f t="shared" si="222"/>
        <v>0.18871429377402385</v>
      </c>
      <c r="AR283" s="176">
        <f t="shared" si="223"/>
        <v>0.81128570622597618</v>
      </c>
      <c r="AS283" s="173">
        <f t="shared" si="190"/>
        <v>0.26267333213352789</v>
      </c>
      <c r="AT283" s="173">
        <f t="shared" si="191"/>
        <v>0.88524474458548019</v>
      </c>
      <c r="AU283" s="177">
        <f t="shared" si="184"/>
        <v>7</v>
      </c>
      <c r="AV283" s="178" t="str">
        <f t="shared" si="224"/>
        <v>Samedi</v>
      </c>
      <c r="AW283" s="177" t="str">
        <f>IF($BD$9="OUI","U",IF(Paramètres!$E$10=Paramètres!$G$10,"-",IF(F283&lt;$BD$7,$BF$8,IF(AND(F283&gt;=$BD$7,F283&lt;$BD$8),$BF$7,IF(AND(F283&gt;=$BD$8,F283&lt;$BE$7),$BF$8,$BF$7)))))</f>
        <v>E</v>
      </c>
      <c r="AX283" s="179">
        <f>IF($BD$9="OUI",0,IF(AW283="H",Paramètres!$E$10,IF(AW283="E",Paramètres!$G$10,Paramètres!$E$10)))</f>
        <v>2</v>
      </c>
      <c r="AY283" s="168" t="str">
        <f t="shared" si="192"/>
        <v>-</v>
      </c>
      <c r="AZ283" s="298">
        <f t="shared" si="225"/>
        <v>2.1732618663962144E-3</v>
      </c>
      <c r="BB283" s="240" t="str">
        <f>IF($BD$9="OUI","U",IF(Paramètres!$D$10=Paramètres!$G$10,"",IF(F283&lt;$BD$7,$BF$8,IF(AND(F283&gt;=$BD$7,F283&lt;$BD$8),$BF$7,IF(AND(F283&gt;=$BD$8,F283&lt;$BE$7),$BF$8,$BF$7)))))</f>
        <v>E</v>
      </c>
    </row>
    <row r="284" spans="6:54" ht="14">
      <c r="F284" s="297">
        <f t="shared" si="226"/>
        <v>44472</v>
      </c>
      <c r="G284" s="169">
        <f t="shared" si="193"/>
        <v>276</v>
      </c>
      <c r="H284" s="170">
        <f t="shared" si="194"/>
        <v>269.02559999999994</v>
      </c>
      <c r="I284" s="170">
        <f t="shared" si="195"/>
        <v>-1.9130430941431027</v>
      </c>
      <c r="J284" s="170">
        <f t="shared" si="196"/>
        <v>190.11255690585688</v>
      </c>
      <c r="K284" s="170">
        <f t="shared" si="197"/>
        <v>-0.81813396432269037</v>
      </c>
      <c r="L284" s="171">
        <f t="shared" si="198"/>
        <v>-10.924708233863171</v>
      </c>
      <c r="M284" s="172" t="str">
        <f t="shared" si="199"/>
        <v>-</v>
      </c>
      <c r="N284" s="173">
        <f t="shared" si="200"/>
        <v>0.45519617641096549</v>
      </c>
      <c r="O284" s="174">
        <f t="shared" si="201"/>
        <v>-4.0051829425133247</v>
      </c>
      <c r="P284" s="175">
        <f t="shared" si="183"/>
        <v>0.57374055755364439</v>
      </c>
      <c r="Q284" s="174">
        <f t="shared" si="202"/>
        <v>40.812678168597792</v>
      </c>
      <c r="R284" s="170">
        <f t="shared" si="203"/>
        <v>87.146324221664543</v>
      </c>
      <c r="S284" s="170">
        <f t="shared" si="204"/>
        <v>5.8097549481109692</v>
      </c>
      <c r="T284" s="291">
        <f t="shared" si="227"/>
        <v>0.48414624567591408</v>
      </c>
      <c r="U284" s="170">
        <f t="shared" si="205"/>
        <v>6.1902450518890308</v>
      </c>
      <c r="V284" s="170">
        <f t="shared" si="206"/>
        <v>17.809754948110971</v>
      </c>
      <c r="W284" s="176">
        <f t="shared" si="207"/>
        <v>0.25792687716204293</v>
      </c>
      <c r="X284" s="176">
        <f t="shared" si="208"/>
        <v>0.74207312283795712</v>
      </c>
      <c r="Y284" s="173">
        <f t="shared" si="209"/>
        <v>0.33194444444444443</v>
      </c>
      <c r="Z284" s="173">
        <f t="shared" si="185"/>
        <v>0.81597222222222221</v>
      </c>
      <c r="AA284" s="174">
        <f t="shared" si="210"/>
        <v>85.154972388660866</v>
      </c>
      <c r="AB284" s="174">
        <f t="shared" si="211"/>
        <v>44.67651682234353</v>
      </c>
      <c r="AC284" s="170">
        <f t="shared" si="212"/>
        <v>94.523451842509772</v>
      </c>
      <c r="AD284" s="170">
        <f t="shared" si="213"/>
        <v>6.3015634561673179</v>
      </c>
      <c r="AE284" s="176">
        <f t="shared" si="214"/>
        <v>0.23743485599302841</v>
      </c>
      <c r="AF284" s="176">
        <f t="shared" si="215"/>
        <v>0.76256514400697162</v>
      </c>
      <c r="AG284" s="173">
        <f t="shared" si="186"/>
        <v>0.31117541354667283</v>
      </c>
      <c r="AH284" s="173">
        <f t="shared" si="187"/>
        <v>0.83630570156061612</v>
      </c>
      <c r="AI284" s="170">
        <f t="shared" si="216"/>
        <v>103.02370535088571</v>
      </c>
      <c r="AJ284" s="170">
        <f t="shared" si="217"/>
        <v>6.8682470233923807</v>
      </c>
      <c r="AK284" s="176">
        <f t="shared" si="218"/>
        <v>0.21382304069198413</v>
      </c>
      <c r="AL284" s="176">
        <f t="shared" si="219"/>
        <v>0.7861769593080159</v>
      </c>
      <c r="AM284" s="173">
        <f t="shared" si="188"/>
        <v>0.28756359824562855</v>
      </c>
      <c r="AN284" s="173">
        <f t="shared" si="189"/>
        <v>0.8599175168616604</v>
      </c>
      <c r="AO284" s="170">
        <f t="shared" si="220"/>
        <v>111.65375986494132</v>
      </c>
      <c r="AP284" s="170">
        <f t="shared" si="221"/>
        <v>7.4435839909960881</v>
      </c>
      <c r="AQ284" s="176">
        <f t="shared" si="222"/>
        <v>0.18985066704182965</v>
      </c>
      <c r="AR284" s="176">
        <f t="shared" si="223"/>
        <v>0.81014933295817038</v>
      </c>
      <c r="AS284" s="173">
        <f t="shared" si="190"/>
        <v>0.26359122459547407</v>
      </c>
      <c r="AT284" s="173">
        <f t="shared" si="191"/>
        <v>0.88388989051181488</v>
      </c>
      <c r="AU284" s="177">
        <f t="shared" si="184"/>
        <v>1</v>
      </c>
      <c r="AV284" s="178" t="str">
        <f t="shared" si="224"/>
        <v>Dimanche</v>
      </c>
      <c r="AW284" s="177" t="str">
        <f>IF($BD$9="OUI","U",IF(Paramètres!$E$10=Paramètres!$G$10,"-",IF(F284&lt;$BD$7,$BF$8,IF(AND(F284&gt;=$BD$7,F284&lt;$BD$8),$BF$7,IF(AND(F284&gt;=$BD$8,F284&lt;$BE$7),$BF$8,$BF$7)))))</f>
        <v>E</v>
      </c>
      <c r="AX284" s="179">
        <f>IF($BD$9="OUI",0,IF(AW284="H",Paramètres!$E$10,IF(AW284="E",Paramètres!$G$10,Paramètres!$E$10)))</f>
        <v>2</v>
      </c>
      <c r="AY284" s="168" t="str">
        <f t="shared" si="192"/>
        <v>-</v>
      </c>
      <c r="AZ284" s="298">
        <f t="shared" si="225"/>
        <v>2.1716358198066166E-3</v>
      </c>
      <c r="BB284" s="240" t="str">
        <f>IF($BD$9="OUI","U",IF(Paramètres!$D$10=Paramètres!$G$10,"",IF(F284&lt;$BD$7,$BF$8,IF(AND(F284&gt;=$BD$7,F284&lt;$BD$8),$BF$7,IF(AND(F284&gt;=$BD$8,F284&lt;$BE$7),$BF$8,$BF$7)))))</f>
        <v>E</v>
      </c>
    </row>
    <row r="285" spans="6:54" ht="14">
      <c r="F285" s="297">
        <f t="shared" si="226"/>
        <v>44473</v>
      </c>
      <c r="G285" s="169">
        <f t="shared" si="193"/>
        <v>277</v>
      </c>
      <c r="H285" s="170">
        <f t="shared" si="194"/>
        <v>270.01120000000003</v>
      </c>
      <c r="I285" s="170">
        <f t="shared" si="195"/>
        <v>-1.9140077825067225</v>
      </c>
      <c r="J285" s="170">
        <f t="shared" si="196"/>
        <v>191.09719221749333</v>
      </c>
      <c r="K285" s="170">
        <f t="shared" si="197"/>
        <v>-0.89445686584153905</v>
      </c>
      <c r="L285" s="171">
        <f t="shared" si="198"/>
        <v>-11.233858593393046</v>
      </c>
      <c r="M285" s="172" t="str">
        <f t="shared" si="199"/>
        <v>-</v>
      </c>
      <c r="N285" s="173">
        <f t="shared" si="200"/>
        <v>0.46807744139137691</v>
      </c>
      <c r="O285" s="174">
        <f t="shared" si="201"/>
        <v>-4.3912125131737341</v>
      </c>
      <c r="P285" s="175">
        <f t="shared" si="183"/>
        <v>0.57352586980397091</v>
      </c>
      <c r="Q285" s="174">
        <f t="shared" si="202"/>
        <v>40.42664859793738</v>
      </c>
      <c r="R285" s="170">
        <f t="shared" si="203"/>
        <v>86.755770261165097</v>
      </c>
      <c r="S285" s="170">
        <f t="shared" si="204"/>
        <v>5.7837180174110063</v>
      </c>
      <c r="T285" s="291">
        <f t="shared" si="227"/>
        <v>0.48197650145091719</v>
      </c>
      <c r="U285" s="170">
        <f t="shared" si="205"/>
        <v>6.2162819825889937</v>
      </c>
      <c r="V285" s="170">
        <f t="shared" si="206"/>
        <v>17.783718017411005</v>
      </c>
      <c r="W285" s="176">
        <f t="shared" si="207"/>
        <v>0.2590117492745414</v>
      </c>
      <c r="X285" s="176">
        <f t="shared" si="208"/>
        <v>0.74098825072545849</v>
      </c>
      <c r="Y285" s="173">
        <f t="shared" si="209"/>
        <v>0.33263888888888887</v>
      </c>
      <c r="Z285" s="173">
        <f t="shared" si="185"/>
        <v>0.81458333333333333</v>
      </c>
      <c r="AA285" s="174">
        <f t="shared" si="210"/>
        <v>84.606581404828447</v>
      </c>
      <c r="AB285" s="174">
        <f t="shared" si="211"/>
        <v>44.64784455552055</v>
      </c>
      <c r="AC285" s="170">
        <f t="shared" si="212"/>
        <v>94.135991395304444</v>
      </c>
      <c r="AD285" s="170">
        <f t="shared" si="213"/>
        <v>6.2757327596869628</v>
      </c>
      <c r="AE285" s="176">
        <f t="shared" si="214"/>
        <v>0.23851113501304322</v>
      </c>
      <c r="AF285" s="176">
        <f t="shared" si="215"/>
        <v>0.76148886498695678</v>
      </c>
      <c r="AG285" s="173">
        <f t="shared" si="186"/>
        <v>0.31203700481701407</v>
      </c>
      <c r="AH285" s="173">
        <f t="shared" si="187"/>
        <v>0.83501473479092769</v>
      </c>
      <c r="AI285" s="170">
        <f t="shared" si="216"/>
        <v>102.6317194171133</v>
      </c>
      <c r="AJ285" s="170">
        <f t="shared" si="217"/>
        <v>6.8421146278075531</v>
      </c>
      <c r="AK285" s="176">
        <f t="shared" si="218"/>
        <v>0.21491189050801862</v>
      </c>
      <c r="AL285" s="176">
        <f t="shared" si="219"/>
        <v>0.78508810949198138</v>
      </c>
      <c r="AM285" s="173">
        <f t="shared" si="188"/>
        <v>0.28843776031198948</v>
      </c>
      <c r="AN285" s="173">
        <f t="shared" si="189"/>
        <v>0.85861397929595229</v>
      </c>
      <c r="AO285" s="170">
        <f t="shared" si="220"/>
        <v>111.24748704864001</v>
      </c>
      <c r="AP285" s="170">
        <f t="shared" si="221"/>
        <v>7.4164991365760011</v>
      </c>
      <c r="AQ285" s="176">
        <f t="shared" si="222"/>
        <v>0.19097920264266663</v>
      </c>
      <c r="AR285" s="176">
        <f t="shared" si="223"/>
        <v>0.80902079735733334</v>
      </c>
      <c r="AS285" s="173">
        <f t="shared" si="190"/>
        <v>0.26450507244663751</v>
      </c>
      <c r="AT285" s="173">
        <f t="shared" si="191"/>
        <v>0.88254666716130414</v>
      </c>
      <c r="AU285" s="177">
        <f t="shared" si="184"/>
        <v>2</v>
      </c>
      <c r="AV285" s="178" t="str">
        <f t="shared" si="224"/>
        <v>Lundi</v>
      </c>
      <c r="AW285" s="177" t="str">
        <f>IF($BD$9="OUI","U",IF(Paramètres!$E$10=Paramètres!$G$10,"-",IF(F285&lt;$BD$7,$BF$8,IF(AND(F285&gt;=$BD$7,F285&lt;$BD$8),$BF$7,IF(AND(F285&gt;=$BD$8,F285&lt;$BE$7),$BF$8,$BF$7)))))</f>
        <v>E</v>
      </c>
      <c r="AX285" s="179">
        <f>IF($BD$9="OUI",0,IF(AW285="H",Paramètres!$E$10,IF(AW285="E",Paramètres!$G$10,Paramètres!$E$10)))</f>
        <v>2</v>
      </c>
      <c r="AY285" s="168" t="str">
        <f t="shared" si="192"/>
        <v>-</v>
      </c>
      <c r="AZ285" s="298">
        <f t="shared" si="225"/>
        <v>2.1697442249968835E-3</v>
      </c>
      <c r="BB285" s="240" t="str">
        <f>IF($BD$9="OUI","U",IF(Paramètres!$D$10=Paramètres!$G$10,"",IF(F285&lt;$BD$7,$BF$8,IF(AND(F285&gt;=$BD$7,F285&lt;$BD$8),$BF$7,IF(AND(F285&gt;=$BD$8,F285&lt;$BE$7),$BF$8,$BF$7)))))</f>
        <v>E</v>
      </c>
    </row>
    <row r="286" spans="6:54" ht="14">
      <c r="F286" s="297">
        <f t="shared" si="226"/>
        <v>44474</v>
      </c>
      <c r="G286" s="169">
        <f t="shared" si="193"/>
        <v>278</v>
      </c>
      <c r="H286" s="170">
        <f t="shared" si="194"/>
        <v>270.99680000000001</v>
      </c>
      <c r="I286" s="170">
        <f t="shared" si="195"/>
        <v>-1.9144061084398487</v>
      </c>
      <c r="J286" s="170">
        <f t="shared" si="196"/>
        <v>192.08239389156017</v>
      </c>
      <c r="K286" s="170">
        <f t="shared" si="197"/>
        <v>-0.96989764972043946</v>
      </c>
      <c r="L286" s="171">
        <f t="shared" si="198"/>
        <v>-11.537215032641154</v>
      </c>
      <c r="M286" s="172" t="str">
        <f t="shared" si="199"/>
        <v>-</v>
      </c>
      <c r="N286" s="173">
        <f t="shared" si="200"/>
        <v>0.48071729302671473</v>
      </c>
      <c r="O286" s="174">
        <f t="shared" si="201"/>
        <v>-4.7763629265264163</v>
      </c>
      <c r="P286" s="175">
        <f t="shared" si="183"/>
        <v>0.57331520561004867</v>
      </c>
      <c r="Q286" s="174">
        <f t="shared" si="202"/>
        <v>40.041498184584697</v>
      </c>
      <c r="R286" s="170">
        <f t="shared" si="203"/>
        <v>86.365605912907483</v>
      </c>
      <c r="S286" s="170">
        <f t="shared" si="204"/>
        <v>5.7577070608604988</v>
      </c>
      <c r="T286" s="291">
        <f t="shared" si="227"/>
        <v>0.47980892173837492</v>
      </c>
      <c r="U286" s="170">
        <f t="shared" si="205"/>
        <v>6.2422929391395012</v>
      </c>
      <c r="V286" s="170">
        <f t="shared" si="206"/>
        <v>17.757707060860497</v>
      </c>
      <c r="W286" s="176">
        <f t="shared" si="207"/>
        <v>0.26009553913081257</v>
      </c>
      <c r="X286" s="176">
        <f t="shared" si="208"/>
        <v>0.73990446086918737</v>
      </c>
      <c r="Y286" s="173">
        <f t="shared" si="209"/>
        <v>0.33333333333333331</v>
      </c>
      <c r="Z286" s="173">
        <f t="shared" si="185"/>
        <v>0.81319444444444444</v>
      </c>
      <c r="AA286" s="174">
        <f t="shared" si="210"/>
        <v>84.059228123665392</v>
      </c>
      <c r="AB286" s="174">
        <f t="shared" si="211"/>
        <v>44.616566653949704</v>
      </c>
      <c r="AC286" s="170">
        <f t="shared" si="212"/>
        <v>93.74959094897919</v>
      </c>
      <c r="AD286" s="170">
        <f t="shared" si="213"/>
        <v>6.2499727299319456</v>
      </c>
      <c r="AE286" s="176">
        <f t="shared" si="214"/>
        <v>0.23958446958616894</v>
      </c>
      <c r="AF286" s="176">
        <f t="shared" si="215"/>
        <v>0.76041553041383114</v>
      </c>
      <c r="AG286" s="173">
        <f t="shared" si="186"/>
        <v>0.31289967519621747</v>
      </c>
      <c r="AH286" s="173">
        <f t="shared" si="187"/>
        <v>0.8337307360238797</v>
      </c>
      <c r="AI286" s="170">
        <f t="shared" si="216"/>
        <v>102.24160617707169</v>
      </c>
      <c r="AJ286" s="170">
        <f t="shared" si="217"/>
        <v>6.8161070784714459</v>
      </c>
      <c r="AK286" s="176">
        <f t="shared" si="218"/>
        <v>0.2159955383970231</v>
      </c>
      <c r="AL286" s="176">
        <f t="shared" si="219"/>
        <v>0.78400446160297699</v>
      </c>
      <c r="AM286" s="173">
        <f t="shared" si="188"/>
        <v>0.28931074400707163</v>
      </c>
      <c r="AN286" s="173">
        <f t="shared" si="189"/>
        <v>0.85731966721302555</v>
      </c>
      <c r="AO286" s="170">
        <f t="shared" si="220"/>
        <v>110.84405544620634</v>
      </c>
      <c r="AP286" s="170">
        <f t="shared" si="221"/>
        <v>7.3896036964137561</v>
      </c>
      <c r="AQ286" s="176">
        <f t="shared" si="222"/>
        <v>0.19209984598276017</v>
      </c>
      <c r="AR286" s="176">
        <f t="shared" si="223"/>
        <v>0.80790015401723991</v>
      </c>
      <c r="AS286" s="173">
        <f t="shared" si="190"/>
        <v>0.2654150515928087</v>
      </c>
      <c r="AT286" s="173">
        <f t="shared" si="191"/>
        <v>0.88121535962728847</v>
      </c>
      <c r="AU286" s="177">
        <f t="shared" si="184"/>
        <v>3</v>
      </c>
      <c r="AV286" s="178" t="str">
        <f t="shared" si="224"/>
        <v>Mardi</v>
      </c>
      <c r="AW286" s="177" t="str">
        <f>IF($BD$9="OUI","U",IF(Paramètres!$E$10=Paramètres!$G$10,"-",IF(F286&lt;$BD$7,$BF$8,IF(AND(F286&gt;=$BD$7,F286&lt;$BD$8),$BF$7,IF(AND(F286&gt;=$BD$8,F286&lt;$BE$7),$BF$8,$BF$7)))))</f>
        <v>E</v>
      </c>
      <c r="AX286" s="179">
        <f>IF($BD$9="OUI",0,IF(AW286="H",Paramètres!$E$10,IF(AW286="E",Paramètres!$G$10,Paramètres!$E$10)))</f>
        <v>2</v>
      </c>
      <c r="AY286" s="168" t="str">
        <f t="shared" si="192"/>
        <v>-</v>
      </c>
      <c r="AZ286" s="298">
        <f t="shared" si="225"/>
        <v>2.167579712542278E-3</v>
      </c>
      <c r="BB286" s="240" t="str">
        <f>IF($BD$9="OUI","U",IF(Paramètres!$D$10=Paramètres!$G$10,"",IF(F286&lt;$BD$7,$BF$8,IF(AND(F286&gt;=$BD$7,F286&lt;$BD$8),$BF$7,IF(AND(F286&gt;=$BD$8,F286&lt;$BE$7),$BF$8,$BF$7)))))</f>
        <v>E</v>
      </c>
    </row>
    <row r="287" spans="6:54" ht="14">
      <c r="F287" s="297">
        <f t="shared" si="226"/>
        <v>44475</v>
      </c>
      <c r="G287" s="169">
        <f t="shared" si="193"/>
        <v>279</v>
      </c>
      <c r="H287" s="170">
        <f t="shared" si="194"/>
        <v>271.98239999999998</v>
      </c>
      <c r="I287" s="170">
        <f t="shared" si="195"/>
        <v>-1.9142373434545805</v>
      </c>
      <c r="J287" s="170">
        <f t="shared" si="196"/>
        <v>193.06816265654538</v>
      </c>
      <c r="K287" s="170">
        <f t="shared" si="197"/>
        <v>-1.0443744108541866</v>
      </c>
      <c r="L287" s="171">
        <f t="shared" si="198"/>
        <v>-11.834447017235068</v>
      </c>
      <c r="M287" s="172" t="str">
        <f t="shared" si="199"/>
        <v>-</v>
      </c>
      <c r="N287" s="173">
        <f t="shared" si="200"/>
        <v>0.49310195905146115</v>
      </c>
      <c r="O287" s="174">
        <f t="shared" si="201"/>
        <v>-5.1605341464460528</v>
      </c>
      <c r="P287" s="175">
        <f t="shared" si="183"/>
        <v>0.57310879450963614</v>
      </c>
      <c r="Q287" s="174">
        <f t="shared" si="202"/>
        <v>39.65732696466506</v>
      </c>
      <c r="R287" s="170">
        <f t="shared" si="203"/>
        <v>85.975881744384125</v>
      </c>
      <c r="S287" s="170">
        <f t="shared" si="204"/>
        <v>5.7317254496256087</v>
      </c>
      <c r="T287" s="291">
        <f t="shared" si="227"/>
        <v>0.47764378746880071</v>
      </c>
      <c r="U287" s="170">
        <f t="shared" si="205"/>
        <v>6.2682745503743913</v>
      </c>
      <c r="V287" s="170">
        <f t="shared" si="206"/>
        <v>17.731725449625607</v>
      </c>
      <c r="W287" s="176">
        <f t="shared" si="207"/>
        <v>0.26117810626559962</v>
      </c>
      <c r="X287" s="176">
        <f t="shared" si="208"/>
        <v>0.73882189373440033</v>
      </c>
      <c r="Y287" s="173">
        <f t="shared" si="209"/>
        <v>0.33402777777777781</v>
      </c>
      <c r="Z287" s="173">
        <f t="shared" si="185"/>
        <v>0.81180555555555556</v>
      </c>
      <c r="AA287" s="174">
        <f t="shared" si="210"/>
        <v>83.513030480166137</v>
      </c>
      <c r="AB287" s="174">
        <f t="shared" si="211"/>
        <v>44.582699027998444</v>
      </c>
      <c r="AC287" s="170">
        <f t="shared" si="212"/>
        <v>93.364297030683261</v>
      </c>
      <c r="AD287" s="170">
        <f t="shared" si="213"/>
        <v>6.2242864687122177</v>
      </c>
      <c r="AE287" s="176">
        <f t="shared" si="214"/>
        <v>0.24065473047032426</v>
      </c>
      <c r="AF287" s="176">
        <f t="shared" si="215"/>
        <v>0.75934526952967574</v>
      </c>
      <c r="AG287" s="173">
        <f t="shared" si="186"/>
        <v>0.31376352497996041</v>
      </c>
      <c r="AH287" s="173">
        <f t="shared" si="187"/>
        <v>0.83245406403931188</v>
      </c>
      <c r="AI287" s="170">
        <f t="shared" si="216"/>
        <v>101.85340305579921</v>
      </c>
      <c r="AJ287" s="170">
        <f t="shared" si="217"/>
        <v>6.790226870386614</v>
      </c>
      <c r="AK287" s="176">
        <f t="shared" si="218"/>
        <v>0.21707388040055775</v>
      </c>
      <c r="AL287" s="176">
        <f t="shared" si="219"/>
        <v>0.78292611959944225</v>
      </c>
      <c r="AM287" s="173">
        <f t="shared" si="188"/>
        <v>0.29018267491019389</v>
      </c>
      <c r="AN287" s="173">
        <f t="shared" si="189"/>
        <v>0.85603491410907839</v>
      </c>
      <c r="AO287" s="170">
        <f t="shared" si="220"/>
        <v>110.44348579845489</v>
      </c>
      <c r="AP287" s="170">
        <f t="shared" si="221"/>
        <v>7.3628990532303256</v>
      </c>
      <c r="AQ287" s="176">
        <f t="shared" si="222"/>
        <v>0.19321253944873643</v>
      </c>
      <c r="AR287" s="176">
        <f t="shared" si="223"/>
        <v>0.8067874605512636</v>
      </c>
      <c r="AS287" s="173">
        <f t="shared" si="190"/>
        <v>0.2663213339583726</v>
      </c>
      <c r="AT287" s="173">
        <f t="shared" si="191"/>
        <v>0.87989625506089963</v>
      </c>
      <c r="AU287" s="177">
        <f t="shared" si="184"/>
        <v>4</v>
      </c>
      <c r="AV287" s="178" t="str">
        <f t="shared" si="224"/>
        <v>Mercredi</v>
      </c>
      <c r="AW287" s="177" t="str">
        <f>IF($BD$9="OUI","U",IF(Paramètres!$E$10=Paramètres!$G$10,"-",IF(F287&lt;$BD$7,$BF$8,IF(AND(F287&gt;=$BD$7,F287&lt;$BD$8),$BF$7,IF(AND(F287&gt;=$BD$8,F287&lt;$BE$7),$BF$8,$BF$7)))))</f>
        <v>E</v>
      </c>
      <c r="AX287" s="179">
        <f>IF($BD$9="OUI",0,IF(AW287="H",Paramètres!$E$10,IF(AW287="E",Paramètres!$G$10,Paramètres!$E$10)))</f>
        <v>2</v>
      </c>
      <c r="AY287" s="168" t="str">
        <f t="shared" si="192"/>
        <v>-</v>
      </c>
      <c r="AZ287" s="298">
        <f t="shared" si="225"/>
        <v>2.1651342695742093E-3</v>
      </c>
      <c r="BB287" s="240" t="str">
        <f>IF($BD$9="OUI","U",IF(Paramètres!$D$10=Paramètres!$G$10,"",IF(F287&lt;$BD$7,$BF$8,IF(AND(F287&gt;=$BD$7,F287&lt;$BD$8),$BF$7,IF(AND(F287&gt;=$BD$8,F287&lt;$BE$7),$BF$8,$BF$7)))))</f>
        <v>E</v>
      </c>
    </row>
    <row r="288" spans="6:54" ht="14">
      <c r="F288" s="297">
        <f t="shared" si="226"/>
        <v>44476</v>
      </c>
      <c r="G288" s="169">
        <f t="shared" si="193"/>
        <v>280</v>
      </c>
      <c r="H288" s="170">
        <f t="shared" si="194"/>
        <v>272.96800000000007</v>
      </c>
      <c r="I288" s="170">
        <f t="shared" si="195"/>
        <v>-1.9135009275962893</v>
      </c>
      <c r="J288" s="170">
        <f t="shared" si="196"/>
        <v>194.0544990724037</v>
      </c>
      <c r="K288" s="170">
        <f t="shared" si="197"/>
        <v>-1.1178054781983413</v>
      </c>
      <c r="L288" s="171">
        <f t="shared" si="198"/>
        <v>-12.125225623178522</v>
      </c>
      <c r="M288" s="172" t="str">
        <f t="shared" si="199"/>
        <v>-</v>
      </c>
      <c r="N288" s="173">
        <f t="shared" si="200"/>
        <v>0.5052177342991051</v>
      </c>
      <c r="O288" s="174">
        <f t="shared" si="201"/>
        <v>-5.5436255967166179</v>
      </c>
      <c r="P288" s="175">
        <f t="shared" si="183"/>
        <v>0.57290686492217546</v>
      </c>
      <c r="Q288" s="174">
        <f t="shared" si="202"/>
        <v>39.274235514394498</v>
      </c>
      <c r="R288" s="170">
        <f t="shared" si="203"/>
        <v>85.586649881629967</v>
      </c>
      <c r="S288" s="170">
        <f t="shared" si="204"/>
        <v>5.7057766587753314</v>
      </c>
      <c r="T288" s="291">
        <f t="shared" si="227"/>
        <v>0.47548138823127761</v>
      </c>
      <c r="U288" s="170">
        <f t="shared" si="205"/>
        <v>6.2942233412246686</v>
      </c>
      <c r="V288" s="170">
        <f t="shared" si="206"/>
        <v>17.705776658775331</v>
      </c>
      <c r="W288" s="176">
        <f t="shared" si="207"/>
        <v>0.26225930588436119</v>
      </c>
      <c r="X288" s="176">
        <f t="shared" si="208"/>
        <v>0.73774069411563881</v>
      </c>
      <c r="Y288" s="173">
        <f t="shared" si="209"/>
        <v>0.3354166666666667</v>
      </c>
      <c r="Z288" s="173">
        <f t="shared" si="185"/>
        <v>0.81041666666666667</v>
      </c>
      <c r="AA288" s="174">
        <f t="shared" si="210"/>
        <v>82.96810761737612</v>
      </c>
      <c r="AB288" s="174">
        <f t="shared" si="211"/>
        <v>44.546259528598007</v>
      </c>
      <c r="AC288" s="170">
        <f t="shared" si="212"/>
        <v>92.980157434163345</v>
      </c>
      <c r="AD288" s="170">
        <f t="shared" si="213"/>
        <v>6.1986771622775567</v>
      </c>
      <c r="AE288" s="176">
        <f t="shared" si="214"/>
        <v>0.24172178490510179</v>
      </c>
      <c r="AF288" s="176">
        <f t="shared" si="215"/>
        <v>0.75827821509489812</v>
      </c>
      <c r="AG288" s="173">
        <f t="shared" si="186"/>
        <v>0.31462864982727717</v>
      </c>
      <c r="AH288" s="173">
        <f t="shared" si="187"/>
        <v>0.83118508001707359</v>
      </c>
      <c r="AI288" s="170">
        <f t="shared" si="216"/>
        <v>101.46714853778411</v>
      </c>
      <c r="AJ288" s="170">
        <f t="shared" si="217"/>
        <v>6.7644765691856072</v>
      </c>
      <c r="AK288" s="176">
        <f t="shared" si="218"/>
        <v>0.21814680961726637</v>
      </c>
      <c r="AL288" s="176">
        <f t="shared" si="219"/>
        <v>0.7818531903827336</v>
      </c>
      <c r="AM288" s="173">
        <f t="shared" si="188"/>
        <v>0.29105367453944175</v>
      </c>
      <c r="AN288" s="173">
        <f t="shared" si="189"/>
        <v>0.85476005530490917</v>
      </c>
      <c r="AO288" s="170">
        <f t="shared" si="220"/>
        <v>110.04580000397675</v>
      </c>
      <c r="AP288" s="170">
        <f t="shared" si="221"/>
        <v>7.3363866669317837</v>
      </c>
      <c r="AQ288" s="176">
        <f t="shared" si="222"/>
        <v>0.19431722221117567</v>
      </c>
      <c r="AR288" s="176">
        <f t="shared" si="223"/>
        <v>0.80568277778882436</v>
      </c>
      <c r="AS288" s="173">
        <f t="shared" si="190"/>
        <v>0.26722408713335105</v>
      </c>
      <c r="AT288" s="173">
        <f t="shared" si="191"/>
        <v>0.87858964271099982</v>
      </c>
      <c r="AU288" s="177">
        <f t="shared" si="184"/>
        <v>5</v>
      </c>
      <c r="AV288" s="178" t="str">
        <f t="shared" si="224"/>
        <v>Jeudi</v>
      </c>
      <c r="AW288" s="177" t="str">
        <f>IF($BD$9="OUI","U",IF(Paramètres!$E$10=Paramètres!$G$10,"-",IF(F288&lt;$BD$7,$BF$8,IF(AND(F288&gt;=$BD$7,F288&lt;$BD$8),$BF$7,IF(AND(F288&gt;=$BD$8,F288&lt;$BE$7),$BF$8,$BF$7)))))</f>
        <v>E</v>
      </c>
      <c r="AX288" s="179">
        <f>IF($BD$9="OUI",0,IF(AW288="H",Paramètres!$E$10,IF(AW288="E",Paramètres!$G$10,Paramètres!$E$10)))</f>
        <v>2</v>
      </c>
      <c r="AY288" s="168" t="str">
        <f t="shared" si="192"/>
        <v>-</v>
      </c>
      <c r="AZ288" s="298">
        <f t="shared" si="225"/>
        <v>2.1623992375230938E-3</v>
      </c>
      <c r="BB288" s="240" t="str">
        <f>IF($BD$9="OUI","U",IF(Paramètres!$D$10=Paramètres!$G$10,"",IF(F288&lt;$BD$7,$BF$8,IF(AND(F288&gt;=$BD$7,F288&lt;$BD$8),$BF$7,IF(AND(F288&gt;=$BD$8,F288&lt;$BE$7),$BF$8,$BF$7)))))</f>
        <v>E</v>
      </c>
    </row>
    <row r="289" spans="6:54" ht="14">
      <c r="F289" s="297">
        <f t="shared" si="226"/>
        <v>44477</v>
      </c>
      <c r="G289" s="169">
        <f t="shared" si="193"/>
        <v>281</v>
      </c>
      <c r="H289" s="170">
        <f t="shared" si="194"/>
        <v>273.95360000000005</v>
      </c>
      <c r="I289" s="170">
        <f t="shared" si="195"/>
        <v>-1.9121964703311245</v>
      </c>
      <c r="J289" s="170">
        <f t="shared" si="196"/>
        <v>195.04140352966886</v>
      </c>
      <c r="K289" s="170">
        <f t="shared" si="197"/>
        <v>-1.1901094733922937</v>
      </c>
      <c r="L289" s="171">
        <f t="shared" si="198"/>
        <v>-12.409223774893672</v>
      </c>
      <c r="M289" s="172" t="str">
        <f t="shared" si="199"/>
        <v>-</v>
      </c>
      <c r="N289" s="173">
        <f t="shared" si="200"/>
        <v>0.51705099062056969</v>
      </c>
      <c r="O289" s="174">
        <f t="shared" si="201"/>
        <v>-5.9255361530445896</v>
      </c>
      <c r="P289" s="175">
        <f t="shared" si="183"/>
        <v>0.57270964398348434</v>
      </c>
      <c r="Q289" s="174">
        <f t="shared" si="202"/>
        <v>38.892324958066524</v>
      </c>
      <c r="R289" s="170">
        <f t="shared" si="203"/>
        <v>85.197964125775584</v>
      </c>
      <c r="S289" s="170">
        <f t="shared" si="204"/>
        <v>5.6798642750517052</v>
      </c>
      <c r="T289" s="291">
        <f t="shared" si="227"/>
        <v>0.47332202292097542</v>
      </c>
      <c r="U289" s="170">
        <f t="shared" si="205"/>
        <v>6.3201357249482948</v>
      </c>
      <c r="V289" s="170">
        <f t="shared" si="206"/>
        <v>17.679864275051706</v>
      </c>
      <c r="W289" s="176">
        <f t="shared" si="207"/>
        <v>0.26333898853951226</v>
      </c>
      <c r="X289" s="176">
        <f t="shared" si="208"/>
        <v>0.73666101146048779</v>
      </c>
      <c r="Y289" s="173">
        <f t="shared" si="209"/>
        <v>0.33611111111111108</v>
      </c>
      <c r="Z289" s="173">
        <f t="shared" si="185"/>
        <v>0.80902777777777779</v>
      </c>
      <c r="AA289" s="174">
        <f t="shared" si="210"/>
        <v>82.424579946989994</v>
      </c>
      <c r="AB289" s="174">
        <f t="shared" si="211"/>
        <v>44.50726799260633</v>
      </c>
      <c r="AC289" s="170">
        <f t="shared" si="212"/>
        <v>92.597221322513036</v>
      </c>
      <c r="AD289" s="170">
        <f t="shared" si="213"/>
        <v>6.1731480881675358</v>
      </c>
      <c r="AE289" s="176">
        <f t="shared" si="214"/>
        <v>0.24278549632635268</v>
      </c>
      <c r="AF289" s="176">
        <f t="shared" si="215"/>
        <v>0.7572145036736474</v>
      </c>
      <c r="AG289" s="173">
        <f t="shared" si="186"/>
        <v>0.315495140309837</v>
      </c>
      <c r="AH289" s="173">
        <f t="shared" si="187"/>
        <v>0.82992414765713163</v>
      </c>
      <c r="AI289" s="170">
        <f t="shared" si="216"/>
        <v>101.08288225642711</v>
      </c>
      <c r="AJ289" s="170">
        <f t="shared" si="217"/>
        <v>6.7388588170951405</v>
      </c>
      <c r="AK289" s="176">
        <f t="shared" si="218"/>
        <v>0.21921421595436916</v>
      </c>
      <c r="AL289" s="176">
        <f t="shared" si="219"/>
        <v>0.78078578404563093</v>
      </c>
      <c r="AM289" s="173">
        <f t="shared" si="188"/>
        <v>0.29192385993785347</v>
      </c>
      <c r="AN289" s="173">
        <f t="shared" si="189"/>
        <v>0.85349542802911527</v>
      </c>
      <c r="AO289" s="170">
        <f t="shared" si="220"/>
        <v>109.65102118812567</v>
      </c>
      <c r="AP289" s="170">
        <f t="shared" si="221"/>
        <v>7.3100680792083779</v>
      </c>
      <c r="AQ289" s="176">
        <f t="shared" si="222"/>
        <v>0.19541383003298426</v>
      </c>
      <c r="AR289" s="176">
        <f t="shared" si="223"/>
        <v>0.80458616996701571</v>
      </c>
      <c r="AS289" s="173">
        <f t="shared" si="190"/>
        <v>0.26812347401646858</v>
      </c>
      <c r="AT289" s="173">
        <f t="shared" si="191"/>
        <v>0.87729581395050005</v>
      </c>
      <c r="AU289" s="177">
        <f t="shared" si="184"/>
        <v>6</v>
      </c>
      <c r="AV289" s="178" t="str">
        <f t="shared" si="224"/>
        <v>Vendredi</v>
      </c>
      <c r="AW289" s="177" t="str">
        <f>IF($BD$9="OUI","U",IF(Paramètres!$E$10=Paramètres!$G$10,"-",IF(F289&lt;$BD$7,$BF$8,IF(AND(F289&gt;=$BD$7,F289&lt;$BD$8),$BF$7,IF(AND(F289&gt;=$BD$8,F289&lt;$BE$7),$BF$8,$BF$7)))))</f>
        <v>E</v>
      </c>
      <c r="AX289" s="179">
        <f>IF($BD$9="OUI",0,IF(AW289="H",Paramètres!$E$10,IF(AW289="E",Paramètres!$G$10,Paramètres!$E$10)))</f>
        <v>2</v>
      </c>
      <c r="AY289" s="168" t="str">
        <f t="shared" si="192"/>
        <v>-</v>
      </c>
      <c r="AZ289" s="298">
        <f t="shared" si="225"/>
        <v>2.159365310302197E-3</v>
      </c>
      <c r="BB289" s="240" t="str">
        <f>IF($BD$9="OUI","U",IF(Paramètres!$D$10=Paramètres!$G$10,"",IF(F289&lt;$BD$7,$BF$8,IF(AND(F289&gt;=$BD$7,F289&lt;$BD$8),$BF$7,IF(AND(F289&gt;=$BD$8,F289&lt;$BE$7),$BF$8,$BF$7)))))</f>
        <v>E</v>
      </c>
    </row>
    <row r="290" spans="6:54" ht="14">
      <c r="F290" s="297">
        <f t="shared" si="226"/>
        <v>44478</v>
      </c>
      <c r="G290" s="169">
        <f t="shared" si="193"/>
        <v>282</v>
      </c>
      <c r="H290" s="170">
        <f t="shared" si="194"/>
        <v>274.93920000000003</v>
      </c>
      <c r="I290" s="170">
        <f t="shared" si="195"/>
        <v>-1.9103237513816682</v>
      </c>
      <c r="J290" s="170">
        <f t="shared" si="196"/>
        <v>196.02887624861842</v>
      </c>
      <c r="K290" s="170">
        <f t="shared" si="197"/>
        <v>-1.2612053727526984</v>
      </c>
      <c r="L290" s="171">
        <f t="shared" si="198"/>
        <v>-12.686116496537466</v>
      </c>
      <c r="M290" s="172" t="str">
        <f t="shared" si="199"/>
        <v>-</v>
      </c>
      <c r="N290" s="173">
        <f t="shared" si="200"/>
        <v>0.52858818735572777</v>
      </c>
      <c r="O290" s="174">
        <f t="shared" si="201"/>
        <v>-6.3061641361815592</v>
      </c>
      <c r="P290" s="175">
        <f t="shared" si="183"/>
        <v>0.57251735737123177</v>
      </c>
      <c r="Q290" s="174">
        <f t="shared" si="202"/>
        <v>38.511696974929556</v>
      </c>
      <c r="R290" s="170">
        <f t="shared" si="203"/>
        <v>84.809880069831877</v>
      </c>
      <c r="S290" s="170">
        <f t="shared" si="204"/>
        <v>5.6539920046554588</v>
      </c>
      <c r="T290" s="291">
        <f t="shared" si="227"/>
        <v>0.47116600038795492</v>
      </c>
      <c r="U290" s="170">
        <f t="shared" si="205"/>
        <v>6.3460079953445412</v>
      </c>
      <c r="V290" s="170">
        <f t="shared" si="206"/>
        <v>17.653992004655457</v>
      </c>
      <c r="W290" s="176">
        <f t="shared" si="207"/>
        <v>0.26441699980602257</v>
      </c>
      <c r="X290" s="176">
        <f t="shared" si="208"/>
        <v>0.73558300019397738</v>
      </c>
      <c r="Y290" s="173">
        <f t="shared" si="209"/>
        <v>0.33680555555555558</v>
      </c>
      <c r="Z290" s="173">
        <f t="shared" si="185"/>
        <v>0.80833333333333324</v>
      </c>
      <c r="AA290" s="174">
        <f t="shared" si="210"/>
        <v>81.882569209140115</v>
      </c>
      <c r="AB290" s="174">
        <f t="shared" si="211"/>
        <v>44.46574629047236</v>
      </c>
      <c r="AC290" s="170">
        <f t="shared" si="212"/>
        <v>92.21553933014772</v>
      </c>
      <c r="AD290" s="170">
        <f t="shared" si="213"/>
        <v>6.1477026220098479</v>
      </c>
      <c r="AE290" s="176">
        <f t="shared" si="214"/>
        <v>0.24384572408292302</v>
      </c>
      <c r="AF290" s="176">
        <f t="shared" si="215"/>
        <v>0.75615427591707707</v>
      </c>
      <c r="AG290" s="173">
        <f t="shared" si="186"/>
        <v>0.3163630814541547</v>
      </c>
      <c r="AH290" s="173">
        <f t="shared" si="187"/>
        <v>0.82867163328830873</v>
      </c>
      <c r="AI290" s="170">
        <f t="shared" si="216"/>
        <v>100.7006450819223</v>
      </c>
      <c r="AJ290" s="170">
        <f t="shared" si="217"/>
        <v>6.71337633879482</v>
      </c>
      <c r="AK290" s="176">
        <f t="shared" si="218"/>
        <v>0.22027598588354916</v>
      </c>
      <c r="AL290" s="176">
        <f t="shared" si="219"/>
        <v>0.77972401411645087</v>
      </c>
      <c r="AM290" s="173">
        <f t="shared" si="188"/>
        <v>0.29279334325478085</v>
      </c>
      <c r="AN290" s="173">
        <f t="shared" si="189"/>
        <v>0.85224137148768253</v>
      </c>
      <c r="AO290" s="170">
        <f t="shared" si="220"/>
        <v>109.25917377025237</v>
      </c>
      <c r="AP290" s="170">
        <f t="shared" si="221"/>
        <v>7.2839449180168252</v>
      </c>
      <c r="AQ290" s="176">
        <f t="shared" si="222"/>
        <v>0.19650229508263228</v>
      </c>
      <c r="AR290" s="176">
        <f t="shared" si="223"/>
        <v>0.80349770491736772</v>
      </c>
      <c r="AS290" s="173">
        <f t="shared" si="190"/>
        <v>0.269019652453864</v>
      </c>
      <c r="AT290" s="173">
        <f t="shared" si="191"/>
        <v>0.87601506228859938</v>
      </c>
      <c r="AU290" s="177">
        <f t="shared" si="184"/>
        <v>7</v>
      </c>
      <c r="AV290" s="178" t="str">
        <f t="shared" si="224"/>
        <v>Samedi</v>
      </c>
      <c r="AW290" s="177" t="str">
        <f>IF($BD$9="OUI","U",IF(Paramètres!$E$10=Paramètres!$G$10,"-",IF(F290&lt;$BD$7,$BF$8,IF(AND(F290&gt;=$BD$7,F290&lt;$BD$8),$BF$7,IF(AND(F290&gt;=$BD$8,F290&lt;$BE$7),$BF$8,$BF$7)))))</f>
        <v>E</v>
      </c>
      <c r="AX290" s="179">
        <f>IF($BD$9="OUI",0,IF(AW290="H",Paramètres!$E$10,IF(AW290="E",Paramètres!$G$10,Paramètres!$E$10)))</f>
        <v>2</v>
      </c>
      <c r="AY290" s="168" t="str">
        <f t="shared" si="192"/>
        <v>-</v>
      </c>
      <c r="AZ290" s="298">
        <f t="shared" si="225"/>
        <v>2.1560225330204963E-3</v>
      </c>
      <c r="BB290" s="240" t="str">
        <f>IF($BD$9="OUI","U",IF(Paramètres!$D$10=Paramètres!$G$10,"",IF(F290&lt;$BD$7,$BF$8,IF(AND(F290&gt;=$BD$7,F290&lt;$BD$8),$BF$7,IF(AND(F290&gt;=$BD$8,F290&lt;$BE$7),$BF$8,$BF$7)))))</f>
        <v>E</v>
      </c>
    </row>
    <row r="291" spans="6:54" ht="14">
      <c r="F291" s="297">
        <f t="shared" si="226"/>
        <v>44479</v>
      </c>
      <c r="G291" s="169">
        <f t="shared" si="193"/>
        <v>283</v>
      </c>
      <c r="H291" s="170">
        <f t="shared" si="194"/>
        <v>275.9248</v>
      </c>
      <c r="I291" s="170">
        <f t="shared" si="195"/>
        <v>-1.9078827215096432</v>
      </c>
      <c r="J291" s="170">
        <f t="shared" si="196"/>
        <v>197.01691727849038</v>
      </c>
      <c r="K291" s="170">
        <f t="shared" si="197"/>
        <v>-1.3310125727721209</v>
      </c>
      <c r="L291" s="171">
        <f t="shared" si="198"/>
        <v>-12.955581177127057</v>
      </c>
      <c r="M291" s="172" t="str">
        <f t="shared" si="199"/>
        <v>-</v>
      </c>
      <c r="N291" s="173">
        <f t="shared" si="200"/>
        <v>0.53981588238029399</v>
      </c>
      <c r="O291" s="174">
        <f t="shared" si="201"/>
        <v>-6.6854073062401209</v>
      </c>
      <c r="P291" s="175">
        <f t="shared" si="183"/>
        <v>0.57233022912082232</v>
      </c>
      <c r="Q291" s="174">
        <f t="shared" si="202"/>
        <v>38.132453804870991</v>
      </c>
      <c r="R291" s="170">
        <f t="shared" si="203"/>
        <v>84.422455215595491</v>
      </c>
      <c r="S291" s="170">
        <f t="shared" si="204"/>
        <v>5.6281636810396991</v>
      </c>
      <c r="T291" s="291">
        <f t="shared" si="227"/>
        <v>0.46901364008664159</v>
      </c>
      <c r="U291" s="170">
        <f t="shared" si="205"/>
        <v>6.3718363189603009</v>
      </c>
      <c r="V291" s="170">
        <f t="shared" si="206"/>
        <v>17.628163681039698</v>
      </c>
      <c r="W291" s="176">
        <f t="shared" si="207"/>
        <v>0.2654931799566792</v>
      </c>
      <c r="X291" s="176">
        <f t="shared" si="208"/>
        <v>0.7345068200433208</v>
      </c>
      <c r="Y291" s="173">
        <f t="shared" si="209"/>
        <v>0.33749999999999997</v>
      </c>
      <c r="Z291" s="173">
        <f t="shared" si="185"/>
        <v>0.80694444444444446</v>
      </c>
      <c r="AA291" s="174">
        <f t="shared" si="210"/>
        <v>81.342198531259498</v>
      </c>
      <c r="AB291" s="174">
        <f t="shared" si="211"/>
        <v>44.421718376089622</v>
      </c>
      <c r="AC291" s="170">
        <f t="shared" si="212"/>
        <v>91.835163663907551</v>
      </c>
      <c r="AD291" s="170">
        <f t="shared" si="213"/>
        <v>6.1223442442605034</v>
      </c>
      <c r="AE291" s="176">
        <f t="shared" si="214"/>
        <v>0.24490232315581237</v>
      </c>
      <c r="AF291" s="176">
        <f t="shared" si="215"/>
        <v>0.7550976768441876</v>
      </c>
      <c r="AG291" s="173">
        <f t="shared" si="186"/>
        <v>0.31723255227663461</v>
      </c>
      <c r="AH291" s="173">
        <f t="shared" si="187"/>
        <v>0.82742790596500992</v>
      </c>
      <c r="AI291" s="170">
        <f t="shared" si="216"/>
        <v>100.32047920749777</v>
      </c>
      <c r="AJ291" s="170">
        <f t="shared" si="217"/>
        <v>6.6880319471665182</v>
      </c>
      <c r="AK291" s="176">
        <f t="shared" si="218"/>
        <v>0.22133200220139507</v>
      </c>
      <c r="AL291" s="176">
        <f t="shared" si="219"/>
        <v>0.77866799779860496</v>
      </c>
      <c r="AM291" s="173">
        <f t="shared" si="188"/>
        <v>0.2936622313222173</v>
      </c>
      <c r="AN291" s="173">
        <f t="shared" si="189"/>
        <v>0.85099822691942728</v>
      </c>
      <c r="AO291" s="170">
        <f t="shared" si="220"/>
        <v>108.87028352915762</v>
      </c>
      <c r="AP291" s="170">
        <f t="shared" si="221"/>
        <v>7.2580189019438413</v>
      </c>
      <c r="AQ291" s="176">
        <f t="shared" si="222"/>
        <v>0.19758254575233994</v>
      </c>
      <c r="AR291" s="176">
        <f t="shared" si="223"/>
        <v>0.80241745424766009</v>
      </c>
      <c r="AS291" s="173">
        <f t="shared" si="190"/>
        <v>0.26991277487316218</v>
      </c>
      <c r="AT291" s="173">
        <f t="shared" si="191"/>
        <v>0.87474768336848241</v>
      </c>
      <c r="AU291" s="177">
        <f t="shared" si="184"/>
        <v>1</v>
      </c>
      <c r="AV291" s="178" t="str">
        <f t="shared" si="224"/>
        <v>Dimanche</v>
      </c>
      <c r="AW291" s="177" t="str">
        <f>IF($BD$9="OUI","U",IF(Paramètres!$E$10=Paramètres!$G$10,"-",IF(F291&lt;$BD$7,$BF$8,IF(AND(F291&gt;=$BD$7,F291&lt;$BD$8),$BF$7,IF(AND(F291&gt;=$BD$8,F291&lt;$BE$7),$BF$8,$BF$7)))))</f>
        <v>E</v>
      </c>
      <c r="AX291" s="179">
        <f>IF($BD$9="OUI",0,IF(AW291="H",Paramètres!$E$10,IF(AW291="E",Paramètres!$G$10,Paramètres!$E$10)))</f>
        <v>2</v>
      </c>
      <c r="AY291" s="168" t="str">
        <f t="shared" si="192"/>
        <v>-</v>
      </c>
      <c r="AZ291" s="298">
        <f t="shared" si="225"/>
        <v>2.1523603013133275E-3</v>
      </c>
      <c r="BB291" s="240" t="str">
        <f>IF($BD$9="OUI","U",IF(Paramètres!$D$10=Paramètres!$G$10,"",IF(F291&lt;$BD$7,$BF$8,IF(AND(F291&gt;=$BD$7,F291&lt;$BD$8),$BF$7,IF(AND(F291&gt;=$BD$8,F291&lt;$BE$7),$BF$8,$BF$7)))))</f>
        <v>E</v>
      </c>
    </row>
    <row r="292" spans="6:54" ht="14">
      <c r="F292" s="297">
        <f t="shared" si="226"/>
        <v>44480</v>
      </c>
      <c r="G292" s="169">
        <f t="shared" si="193"/>
        <v>284</v>
      </c>
      <c r="H292" s="170">
        <f t="shared" si="194"/>
        <v>276.91039999999998</v>
      </c>
      <c r="I292" s="170">
        <f t="shared" si="195"/>
        <v>-1.9048735032445832</v>
      </c>
      <c r="J292" s="170">
        <f t="shared" si="196"/>
        <v>198.00552649675546</v>
      </c>
      <c r="K292" s="170">
        <f t="shared" si="197"/>
        <v>-1.399450959238836</v>
      </c>
      <c r="L292" s="171">
        <f t="shared" si="198"/>
        <v>-13.217297849933676</v>
      </c>
      <c r="M292" s="172" t="str">
        <f t="shared" si="199"/>
        <v>-</v>
      </c>
      <c r="N292" s="173">
        <f t="shared" si="200"/>
        <v>0.55072074374723645</v>
      </c>
      <c r="O292" s="174">
        <f t="shared" si="201"/>
        <v>-7.0631628582899832</v>
      </c>
      <c r="P292" s="175">
        <f t="shared" si="183"/>
        <v>0.5721484814313732</v>
      </c>
      <c r="Q292" s="174">
        <f t="shared" si="202"/>
        <v>37.754698252821129</v>
      </c>
      <c r="R292" s="170">
        <f t="shared" si="203"/>
        <v>84.035749090544329</v>
      </c>
      <c r="S292" s="170">
        <f t="shared" si="204"/>
        <v>5.602383272702955</v>
      </c>
      <c r="T292" s="291">
        <f t="shared" si="227"/>
        <v>0.46686527272524625</v>
      </c>
      <c r="U292" s="170">
        <f t="shared" si="205"/>
        <v>6.397616727297045</v>
      </c>
      <c r="V292" s="170">
        <f t="shared" si="206"/>
        <v>17.602383272702955</v>
      </c>
      <c r="W292" s="176">
        <f t="shared" si="207"/>
        <v>0.26656736363737688</v>
      </c>
      <c r="X292" s="176">
        <f t="shared" si="208"/>
        <v>0.73343263636262312</v>
      </c>
      <c r="Y292" s="173">
        <f t="shared" si="209"/>
        <v>0.33888888888888885</v>
      </c>
      <c r="Z292" s="173">
        <f t="shared" si="185"/>
        <v>0.80555555555555547</v>
      </c>
      <c r="AA292" s="174">
        <f t="shared" si="210"/>
        <v>80.803592485891812</v>
      </c>
      <c r="AB292" s="174">
        <f t="shared" si="211"/>
        <v>44.375210338711767</v>
      </c>
      <c r="AC292" s="170">
        <f t="shared" si="212"/>
        <v>91.456148203174877</v>
      </c>
      <c r="AD292" s="170">
        <f t="shared" si="213"/>
        <v>6.0970765468783252</v>
      </c>
      <c r="AE292" s="176">
        <f t="shared" si="214"/>
        <v>0.24595514388006978</v>
      </c>
      <c r="AF292" s="176">
        <f t="shared" si="215"/>
        <v>0.75404485611993033</v>
      </c>
      <c r="AG292" s="173">
        <f t="shared" si="186"/>
        <v>0.31810362531144298</v>
      </c>
      <c r="AH292" s="173">
        <f t="shared" si="187"/>
        <v>0.82619333755130364</v>
      </c>
      <c r="AI292" s="170">
        <f t="shared" si="216"/>
        <v>99.942428233941399</v>
      </c>
      <c r="AJ292" s="170">
        <f t="shared" si="217"/>
        <v>6.6628285489294266</v>
      </c>
      <c r="AK292" s="176">
        <f t="shared" si="218"/>
        <v>0.22238214379460722</v>
      </c>
      <c r="AL292" s="176">
        <f t="shared" si="219"/>
        <v>0.7776178562053927</v>
      </c>
      <c r="AM292" s="173">
        <f t="shared" si="188"/>
        <v>0.29453062522598045</v>
      </c>
      <c r="AN292" s="173">
        <f t="shared" si="189"/>
        <v>0.84976633763676601</v>
      </c>
      <c r="AO292" s="170">
        <f t="shared" si="220"/>
        <v>108.4843776667208</v>
      </c>
      <c r="AP292" s="170">
        <f t="shared" si="221"/>
        <v>7.2322918444480537</v>
      </c>
      <c r="AQ292" s="176">
        <f t="shared" si="222"/>
        <v>0.19865450648133109</v>
      </c>
      <c r="AR292" s="176">
        <f t="shared" si="223"/>
        <v>0.80134549351866891</v>
      </c>
      <c r="AS292" s="173">
        <f t="shared" si="190"/>
        <v>0.2708029879127043</v>
      </c>
      <c r="AT292" s="173">
        <f t="shared" si="191"/>
        <v>0.87349397495004222</v>
      </c>
      <c r="AU292" s="177">
        <f t="shared" si="184"/>
        <v>2</v>
      </c>
      <c r="AV292" s="178" t="str">
        <f t="shared" si="224"/>
        <v>Lundi</v>
      </c>
      <c r="AW292" s="177" t="str">
        <f>IF($BD$9="OUI","U",IF(Paramètres!$E$10=Paramètres!$G$10,"-",IF(F292&lt;$BD$7,$BF$8,IF(AND(F292&gt;=$BD$7,F292&lt;$BD$8),$BF$7,IF(AND(F292&gt;=$BD$8,F292&lt;$BE$7),$BF$8,$BF$7)))))</f>
        <v>E</v>
      </c>
      <c r="AX292" s="179">
        <f>IF($BD$9="OUI",0,IF(AW292="H",Paramètres!$E$10,IF(AW292="E",Paramètres!$G$10,Paramètres!$E$10)))</f>
        <v>2</v>
      </c>
      <c r="AY292" s="168" t="str">
        <f t="shared" si="192"/>
        <v>-</v>
      </c>
      <c r="AZ292" s="298">
        <f t="shared" si="225"/>
        <v>2.1483673613953425E-3</v>
      </c>
      <c r="BB292" s="240" t="str">
        <f>IF($BD$9="OUI","U",IF(Paramètres!$D$10=Paramètres!$G$10,"",IF(F292&lt;$BD$7,$BF$8,IF(AND(F292&gt;=$BD$7,F292&lt;$BD$8),$BF$7,IF(AND(F292&gt;=$BD$8,F292&lt;$BE$7),$BF$8,$BF$7)))))</f>
        <v>E</v>
      </c>
    </row>
    <row r="293" spans="6:54" ht="14">
      <c r="F293" s="297">
        <f t="shared" si="226"/>
        <v>44481</v>
      </c>
      <c r="G293" s="169">
        <f t="shared" si="193"/>
        <v>285</v>
      </c>
      <c r="H293" s="170">
        <f t="shared" si="194"/>
        <v>277.89599999999996</v>
      </c>
      <c r="I293" s="170">
        <f t="shared" si="195"/>
        <v>-1.901296391557417</v>
      </c>
      <c r="J293" s="170">
        <f t="shared" si="196"/>
        <v>198.99470360844259</v>
      </c>
      <c r="K293" s="170">
        <f t="shared" si="197"/>
        <v>-1.4664409800728908</v>
      </c>
      <c r="L293" s="171">
        <f t="shared" si="198"/>
        <v>-13.470949486521231</v>
      </c>
      <c r="M293" s="172" t="str">
        <f t="shared" si="199"/>
        <v>-</v>
      </c>
      <c r="N293" s="173">
        <f t="shared" si="200"/>
        <v>0.56128956193838464</v>
      </c>
      <c r="O293" s="174">
        <f t="shared" si="201"/>
        <v>-7.4393274193208905</v>
      </c>
      <c r="P293" s="175">
        <f t="shared" si="183"/>
        <v>0.57197233446152074</v>
      </c>
      <c r="Q293" s="174">
        <f t="shared" si="202"/>
        <v>37.378533691790224</v>
      </c>
      <c r="R293" s="170">
        <f t="shared" si="203"/>
        <v>83.649823364574317</v>
      </c>
      <c r="S293" s="170">
        <f t="shared" si="204"/>
        <v>5.5766548909716214</v>
      </c>
      <c r="T293" s="291">
        <f t="shared" si="227"/>
        <v>0.46472124091430178</v>
      </c>
      <c r="U293" s="170">
        <f t="shared" si="205"/>
        <v>6.4233451090283786</v>
      </c>
      <c r="V293" s="170">
        <f t="shared" si="206"/>
        <v>17.576654890971621</v>
      </c>
      <c r="W293" s="176">
        <f t="shared" si="207"/>
        <v>0.26763937954284911</v>
      </c>
      <c r="X293" s="176">
        <f t="shared" si="208"/>
        <v>0.73236062045715089</v>
      </c>
      <c r="Y293" s="173">
        <f t="shared" si="209"/>
        <v>0.33958333333333335</v>
      </c>
      <c r="Z293" s="173">
        <f t="shared" si="185"/>
        <v>0.8041666666666667</v>
      </c>
      <c r="AA293" s="174">
        <f t="shared" si="210"/>
        <v>80.266877147313281</v>
      </c>
      <c r="AB293" s="174">
        <f t="shared" si="211"/>
        <v>44.326250456787115</v>
      </c>
      <c r="AC293" s="170">
        <f t="shared" si="212"/>
        <v>91.078548598876679</v>
      </c>
      <c r="AD293" s="170">
        <f t="shared" si="213"/>
        <v>6.0719032399251116</v>
      </c>
      <c r="AE293" s="176">
        <f t="shared" si="214"/>
        <v>0.24700403166978702</v>
      </c>
      <c r="AF293" s="176">
        <f t="shared" si="215"/>
        <v>0.75299596833021309</v>
      </c>
      <c r="AG293" s="173">
        <f t="shared" si="186"/>
        <v>0.31897636613130775</v>
      </c>
      <c r="AH293" s="173">
        <f t="shared" si="187"/>
        <v>0.82496830279173394</v>
      </c>
      <c r="AI293" s="170">
        <f t="shared" si="216"/>
        <v>99.566537252324764</v>
      </c>
      <c r="AJ293" s="170">
        <f t="shared" si="217"/>
        <v>6.637769150154984</v>
      </c>
      <c r="AK293" s="176">
        <f t="shared" si="218"/>
        <v>0.22342628541020901</v>
      </c>
      <c r="AL293" s="176">
        <f t="shared" si="219"/>
        <v>0.77657371458979096</v>
      </c>
      <c r="AM293" s="173">
        <f t="shared" si="188"/>
        <v>0.29539861987172972</v>
      </c>
      <c r="AN293" s="173">
        <f t="shared" si="189"/>
        <v>0.84854604905131181</v>
      </c>
      <c r="AO293" s="170">
        <f t="shared" si="220"/>
        <v>108.10148486964913</v>
      </c>
      <c r="AP293" s="170">
        <f t="shared" si="221"/>
        <v>7.2067656579766082</v>
      </c>
      <c r="AQ293" s="176">
        <f t="shared" si="222"/>
        <v>0.199718097584308</v>
      </c>
      <c r="AR293" s="176">
        <f t="shared" si="223"/>
        <v>0.80028190241569197</v>
      </c>
      <c r="AS293" s="173">
        <f t="shared" si="190"/>
        <v>0.27169043204582871</v>
      </c>
      <c r="AT293" s="173">
        <f t="shared" si="191"/>
        <v>0.87225423687721282</v>
      </c>
      <c r="AU293" s="177">
        <f t="shared" si="184"/>
        <v>3</v>
      </c>
      <c r="AV293" s="178" t="str">
        <f t="shared" si="224"/>
        <v>Mardi</v>
      </c>
      <c r="AW293" s="177" t="str">
        <f>IF($BD$9="OUI","U",IF(Paramètres!$E$10=Paramètres!$G$10,"-",IF(F293&lt;$BD$7,$BF$8,IF(AND(F293&gt;=$BD$7,F293&lt;$BD$8),$BF$7,IF(AND(F293&gt;=$BD$8,F293&lt;$BE$7),$BF$8,$BF$7)))))</f>
        <v>E</v>
      </c>
      <c r="AX293" s="179">
        <f>IF($BD$9="OUI",0,IF(AW293="H",Paramètres!$E$10,IF(AW293="E",Paramètres!$G$10,Paramètres!$E$10)))</f>
        <v>2</v>
      </c>
      <c r="AY293" s="168" t="str">
        <f t="shared" si="192"/>
        <v>-</v>
      </c>
      <c r="AZ293" s="298">
        <f t="shared" si="225"/>
        <v>2.1440318109444689E-3</v>
      </c>
      <c r="BB293" s="240" t="str">
        <f>IF($BD$9="OUI","U",IF(Paramètres!$D$10=Paramètres!$G$10,"",IF(F293&lt;$BD$7,$BF$8,IF(AND(F293&gt;=$BD$7,F293&lt;$BD$8),$BF$7,IF(AND(F293&gt;=$BD$8,F293&lt;$BE$7),$BF$8,$BF$7)))))</f>
        <v>E</v>
      </c>
    </row>
    <row r="294" spans="6:54" ht="14">
      <c r="F294" s="297">
        <f t="shared" si="226"/>
        <v>44482</v>
      </c>
      <c r="G294" s="169">
        <f t="shared" si="193"/>
        <v>286</v>
      </c>
      <c r="H294" s="170">
        <f t="shared" si="194"/>
        <v>278.88159999999993</v>
      </c>
      <c r="I294" s="170">
        <f t="shared" si="195"/>
        <v>-1.8971518544779187</v>
      </c>
      <c r="J294" s="170">
        <f t="shared" si="196"/>
        <v>199.98444814552204</v>
      </c>
      <c r="K294" s="170">
        <f t="shared" si="197"/>
        <v>-1.5319037219522034</v>
      </c>
      <c r="L294" s="171">
        <f t="shared" si="198"/>
        <v>-13.716222305720489</v>
      </c>
      <c r="M294" s="172" t="str">
        <f t="shared" si="199"/>
        <v>-</v>
      </c>
      <c r="N294" s="173">
        <f t="shared" si="200"/>
        <v>0.57150926273835367</v>
      </c>
      <c r="O294" s="174">
        <f t="shared" si="201"/>
        <v>-7.813797046662545</v>
      </c>
      <c r="P294" s="175">
        <f t="shared" si="183"/>
        <v>0.57180200611485466</v>
      </c>
      <c r="Q294" s="174">
        <f t="shared" si="202"/>
        <v>37.004064064448571</v>
      </c>
      <c r="R294" s="170">
        <f t="shared" si="203"/>
        <v>83.264741966405936</v>
      </c>
      <c r="S294" s="170">
        <f t="shared" si="204"/>
        <v>5.5509827977603958</v>
      </c>
      <c r="T294" s="291">
        <f t="shared" si="227"/>
        <v>0.46258189981336634</v>
      </c>
      <c r="U294" s="170">
        <f t="shared" si="205"/>
        <v>6.4490172022396042</v>
      </c>
      <c r="V294" s="170">
        <f t="shared" si="206"/>
        <v>17.550982797760398</v>
      </c>
      <c r="W294" s="176">
        <f t="shared" si="207"/>
        <v>0.26870905009331686</v>
      </c>
      <c r="X294" s="176">
        <f t="shared" si="208"/>
        <v>0.7312909499066832</v>
      </c>
      <c r="Y294" s="173">
        <f t="shared" si="209"/>
        <v>0.34027777777777773</v>
      </c>
      <c r="Z294" s="173">
        <f t="shared" si="185"/>
        <v>0.8027777777777777</v>
      </c>
      <c r="AA294" s="174">
        <f t="shared" si="210"/>
        <v>79.732180146816631</v>
      </c>
      <c r="AB294" s="174">
        <f t="shared" si="211"/>
        <v>44.274869253551081</v>
      </c>
      <c r="AC294" s="170">
        <f t="shared" si="212"/>
        <v>90.702422371223705</v>
      </c>
      <c r="AD294" s="170">
        <f t="shared" si="213"/>
        <v>6.0468281580815804</v>
      </c>
      <c r="AE294" s="176">
        <f t="shared" si="214"/>
        <v>0.24804882674660081</v>
      </c>
      <c r="AF294" s="176">
        <f t="shared" si="215"/>
        <v>0.75195117325339922</v>
      </c>
      <c r="AG294" s="173">
        <f t="shared" si="186"/>
        <v>0.31985083286145538</v>
      </c>
      <c r="AH294" s="173">
        <f t="shared" si="187"/>
        <v>0.82375317936825387</v>
      </c>
      <c r="AI294" s="170">
        <f t="shared" si="216"/>
        <v>99.192852924821068</v>
      </c>
      <c r="AJ294" s="170">
        <f t="shared" si="217"/>
        <v>6.6128568616547376</v>
      </c>
      <c r="AK294" s="176">
        <f t="shared" si="218"/>
        <v>0.22446429743105259</v>
      </c>
      <c r="AL294" s="176">
        <f t="shared" si="219"/>
        <v>0.77553570256894744</v>
      </c>
      <c r="AM294" s="173">
        <f t="shared" si="188"/>
        <v>0.29626630354590716</v>
      </c>
      <c r="AN294" s="173">
        <f t="shared" si="189"/>
        <v>0.84733770868380198</v>
      </c>
      <c r="AO294" s="170">
        <f t="shared" si="220"/>
        <v>107.72163536927752</v>
      </c>
      <c r="AP294" s="170">
        <f t="shared" si="221"/>
        <v>7.1814423579518349</v>
      </c>
      <c r="AQ294" s="176">
        <f t="shared" si="222"/>
        <v>0.2007732350853402</v>
      </c>
      <c r="AR294" s="176">
        <f t="shared" si="223"/>
        <v>0.79922676491465972</v>
      </c>
      <c r="AS294" s="173">
        <f t="shared" si="190"/>
        <v>0.27257524120019477</v>
      </c>
      <c r="AT294" s="173">
        <f t="shared" si="191"/>
        <v>0.87102877102951437</v>
      </c>
      <c r="AU294" s="177">
        <f t="shared" si="184"/>
        <v>4</v>
      </c>
      <c r="AV294" s="178" t="str">
        <f t="shared" si="224"/>
        <v>Mercredi</v>
      </c>
      <c r="AW294" s="177" t="str">
        <f>IF($BD$9="OUI","U",IF(Paramètres!$E$10=Paramètres!$G$10,"-",IF(F294&lt;$BD$7,$BF$8,IF(AND(F294&gt;=$BD$7,F294&lt;$BD$8),$BF$7,IF(AND(F294&gt;=$BD$8,F294&lt;$BE$7),$BF$8,$BF$7)))))</f>
        <v>E</v>
      </c>
      <c r="AX294" s="179">
        <f>IF($BD$9="OUI",0,IF(AW294="H",Paramètres!$E$10,IF(AW294="E",Paramètres!$G$10,Paramètres!$E$10)))</f>
        <v>2</v>
      </c>
      <c r="AY294" s="168" t="str">
        <f t="shared" si="192"/>
        <v>-</v>
      </c>
      <c r="AZ294" s="298">
        <f t="shared" si="225"/>
        <v>2.1393411009354435E-3</v>
      </c>
      <c r="BB294" s="240" t="str">
        <f>IF($BD$9="OUI","U",IF(Paramètres!$D$10=Paramètres!$G$10,"",IF(F294&lt;$BD$7,$BF$8,IF(AND(F294&gt;=$BD$7,F294&lt;$BD$8),$BF$7,IF(AND(F294&gt;=$BD$8,F294&lt;$BE$7),$BF$8,$BF$7)))))</f>
        <v>E</v>
      </c>
    </row>
    <row r="295" spans="6:54" ht="14">
      <c r="F295" s="297">
        <f t="shared" si="226"/>
        <v>44483</v>
      </c>
      <c r="G295" s="169">
        <f t="shared" si="193"/>
        <v>287</v>
      </c>
      <c r="H295" s="170">
        <f t="shared" si="194"/>
        <v>279.86720000000003</v>
      </c>
      <c r="I295" s="170">
        <f t="shared" si="195"/>
        <v>-1.892440533655007</v>
      </c>
      <c r="J295" s="170">
        <f t="shared" si="196"/>
        <v>200.97475946634495</v>
      </c>
      <c r="K295" s="170">
        <f t="shared" si="197"/>
        <v>-1.5957609907792989</v>
      </c>
      <c r="L295" s="171">
        <f t="shared" si="198"/>
        <v>-13.952806097737223</v>
      </c>
      <c r="M295" s="172" t="str">
        <f t="shared" si="199"/>
        <v>-</v>
      </c>
      <c r="N295" s="173">
        <f t="shared" si="200"/>
        <v>0.58136692073905094</v>
      </c>
      <c r="O295" s="174">
        <f t="shared" si="201"/>
        <v>-8.1864672279513879</v>
      </c>
      <c r="P295" s="175">
        <f t="shared" ref="P295:P358" si="228">(12+$L295/60+$O$3*4/60+AX295)/24</f>
        <v>0.57163771181484302</v>
      </c>
      <c r="Q295" s="174">
        <f t="shared" si="202"/>
        <v>36.631393883159724</v>
      </c>
      <c r="R295" s="170">
        <f t="shared" si="203"/>
        <v>82.880571199467624</v>
      </c>
      <c r="S295" s="170">
        <f t="shared" si="204"/>
        <v>5.525371413297842</v>
      </c>
      <c r="T295" s="291">
        <f t="shared" si="227"/>
        <v>0.46044761777482018</v>
      </c>
      <c r="U295" s="170">
        <f t="shared" si="205"/>
        <v>6.474628586702158</v>
      </c>
      <c r="V295" s="170">
        <f t="shared" si="206"/>
        <v>17.52537141329784</v>
      </c>
      <c r="W295" s="176">
        <f t="shared" si="207"/>
        <v>0.26977619111258994</v>
      </c>
      <c r="X295" s="176">
        <f t="shared" si="208"/>
        <v>0.73022380888741001</v>
      </c>
      <c r="Y295" s="173">
        <f t="shared" si="209"/>
        <v>0.34166666666666662</v>
      </c>
      <c r="Z295" s="173">
        <f t="shared" si="185"/>
        <v>0.80208333333333337</v>
      </c>
      <c r="AA295" s="174">
        <f t="shared" si="210"/>
        <v>79.199630726497759</v>
      </c>
      <c r="AB295" s="174">
        <f t="shared" si="211"/>
        <v>44.221099554197842</v>
      </c>
      <c r="AC295" s="170">
        <f t="shared" si="212"/>
        <v>90.327829006020366</v>
      </c>
      <c r="AD295" s="170">
        <f t="shared" si="213"/>
        <v>6.0218552670680241</v>
      </c>
      <c r="AE295" s="176">
        <f t="shared" si="214"/>
        <v>0.24908936387216565</v>
      </c>
      <c r="AF295" s="176">
        <f t="shared" si="215"/>
        <v>0.75091063612783426</v>
      </c>
      <c r="AG295" s="173">
        <f t="shared" si="186"/>
        <v>0.32072707568700864</v>
      </c>
      <c r="AH295" s="173">
        <f t="shared" si="187"/>
        <v>0.82254834794267728</v>
      </c>
      <c r="AI295" s="170">
        <f t="shared" si="216"/>
        <v>98.821423563498996</v>
      </c>
      <c r="AJ295" s="170">
        <f t="shared" si="217"/>
        <v>6.5880949042332668</v>
      </c>
      <c r="AK295" s="176">
        <f t="shared" si="218"/>
        <v>0.22549604565694722</v>
      </c>
      <c r="AL295" s="176">
        <f t="shared" si="219"/>
        <v>0.77450395434305275</v>
      </c>
      <c r="AM295" s="173">
        <f t="shared" si="188"/>
        <v>0.29713375747179022</v>
      </c>
      <c r="AN295" s="173">
        <f t="shared" si="189"/>
        <v>0.84614166615789577</v>
      </c>
      <c r="AO295" s="170">
        <f t="shared" si="220"/>
        <v>107.34486099933746</v>
      </c>
      <c r="AP295" s="170">
        <f t="shared" si="221"/>
        <v>7.1563240666224974</v>
      </c>
      <c r="AQ295" s="176">
        <f t="shared" si="222"/>
        <v>0.20181983055739594</v>
      </c>
      <c r="AR295" s="176">
        <f t="shared" si="223"/>
        <v>0.79818016944260395</v>
      </c>
      <c r="AS295" s="173">
        <f t="shared" si="190"/>
        <v>0.2734575423722389</v>
      </c>
      <c r="AT295" s="173">
        <f t="shared" si="191"/>
        <v>0.86981788125744697</v>
      </c>
      <c r="AU295" s="177">
        <f t="shared" si="184"/>
        <v>5</v>
      </c>
      <c r="AV295" s="178" t="str">
        <f t="shared" si="224"/>
        <v>Jeudi</v>
      </c>
      <c r="AW295" s="177" t="str">
        <f>IF($BD$9="OUI","U",IF(Paramètres!$E$10=Paramètres!$G$10,"-",IF(F295&lt;$BD$7,$BF$8,IF(AND(F295&gt;=$BD$7,F295&lt;$BD$8),$BF$7,IF(AND(F295&gt;=$BD$8,F295&lt;$BE$7),$BF$8,$BF$7)))))</f>
        <v>E</v>
      </c>
      <c r="AX295" s="179">
        <f>IF($BD$9="OUI",0,IF(AW295="H",Paramètres!$E$10,IF(AW295="E",Paramètres!$G$10,Paramètres!$E$10)))</f>
        <v>2</v>
      </c>
      <c r="AY295" s="168" t="str">
        <f t="shared" si="192"/>
        <v>-</v>
      </c>
      <c r="AZ295" s="298">
        <f t="shared" si="225"/>
        <v>2.1342820385461536E-3</v>
      </c>
      <c r="BB295" s="240" t="str">
        <f>IF($BD$9="OUI","U",IF(Paramètres!$D$10=Paramètres!$G$10,"",IF(F295&lt;$BD$7,$BF$8,IF(AND(F295&gt;=$BD$7,F295&lt;$BD$8),$BF$7,IF(AND(F295&gt;=$BD$8,F295&lt;$BE$7),$BF$8,$BF$7)))))</f>
        <v>E</v>
      </c>
    </row>
    <row r="296" spans="6:54" ht="14">
      <c r="F296" s="297">
        <f t="shared" si="226"/>
        <v>44484</v>
      </c>
      <c r="G296" s="169">
        <f t="shared" si="193"/>
        <v>288</v>
      </c>
      <c r="H296" s="170">
        <f t="shared" si="194"/>
        <v>280.8528</v>
      </c>
      <c r="I296" s="170">
        <f t="shared" si="195"/>
        <v>-1.8871632448589117</v>
      </c>
      <c r="J296" s="170">
        <f t="shared" si="196"/>
        <v>201.96563675514108</v>
      </c>
      <c r="K296" s="170">
        <f t="shared" si="197"/>
        <v>-1.6579353960155394</v>
      </c>
      <c r="L296" s="171">
        <f t="shared" si="198"/>
        <v>-14.180394563497805</v>
      </c>
      <c r="M296" s="172" t="str">
        <f t="shared" si="199"/>
        <v>-</v>
      </c>
      <c r="N296" s="173">
        <f t="shared" si="200"/>
        <v>0.59084977347907519</v>
      </c>
      <c r="O296" s="174">
        <f t="shared" si="201"/>
        <v>-8.557232882736395</v>
      </c>
      <c r="P296" s="175">
        <f t="shared" si="228"/>
        <v>0.57147966426917596</v>
      </c>
      <c r="Q296" s="174">
        <f t="shared" si="202"/>
        <v>36.260628228374721</v>
      </c>
      <c r="R296" s="170">
        <f t="shared" si="203"/>
        <v>82.497379857037998</v>
      </c>
      <c r="S296" s="170">
        <f t="shared" si="204"/>
        <v>5.4998253238025336</v>
      </c>
      <c r="T296" s="291">
        <f t="shared" si="227"/>
        <v>0.45831877698354445</v>
      </c>
      <c r="U296" s="170">
        <f t="shared" si="205"/>
        <v>6.5001746761974664</v>
      </c>
      <c r="V296" s="170">
        <f t="shared" si="206"/>
        <v>17.499825323802533</v>
      </c>
      <c r="W296" s="176">
        <f t="shared" si="207"/>
        <v>0.27084061150822775</v>
      </c>
      <c r="X296" s="176">
        <f t="shared" si="208"/>
        <v>0.7291593884917722</v>
      </c>
      <c r="Y296" s="173">
        <f t="shared" si="209"/>
        <v>0.34236111111111112</v>
      </c>
      <c r="Z296" s="173">
        <f t="shared" si="185"/>
        <v>0.80069444444444438</v>
      </c>
      <c r="AA296" s="174">
        <f t="shared" si="210"/>
        <v>78.669359791372187</v>
      </c>
      <c r="AB296" s="174">
        <f t="shared" si="211"/>
        <v>44.164976544432683</v>
      </c>
      <c r="AC296" s="170">
        <f t="shared" si="212"/>
        <v>89.954830049359657</v>
      </c>
      <c r="AD296" s="170">
        <f t="shared" si="213"/>
        <v>5.9969886699573101</v>
      </c>
      <c r="AE296" s="176">
        <f t="shared" si="214"/>
        <v>0.2501254720851121</v>
      </c>
      <c r="AF296" s="176">
        <f t="shared" si="215"/>
        <v>0.74987452791488796</v>
      </c>
      <c r="AG296" s="173">
        <f t="shared" si="186"/>
        <v>0.32160513635428795</v>
      </c>
      <c r="AH296" s="173">
        <f t="shared" si="187"/>
        <v>0.8213541921840638</v>
      </c>
      <c r="AI296" s="170">
        <f t="shared" si="216"/>
        <v>98.452299206957065</v>
      </c>
      <c r="AJ296" s="170">
        <f t="shared" si="217"/>
        <v>6.5634866137971377</v>
      </c>
      <c r="AK296" s="176">
        <f t="shared" si="218"/>
        <v>0.22652139109178593</v>
      </c>
      <c r="AL296" s="176">
        <f t="shared" si="219"/>
        <v>0.77347860890821407</v>
      </c>
      <c r="AM296" s="173">
        <f t="shared" si="188"/>
        <v>0.29800105536096183</v>
      </c>
      <c r="AN296" s="173">
        <f t="shared" si="189"/>
        <v>0.84495827317739003</v>
      </c>
      <c r="AO296" s="170">
        <f t="shared" si="220"/>
        <v>106.97119525159826</v>
      </c>
      <c r="AP296" s="170">
        <f t="shared" si="221"/>
        <v>7.1314130167732177</v>
      </c>
      <c r="AQ296" s="176">
        <f t="shared" si="222"/>
        <v>0.20285779096778259</v>
      </c>
      <c r="AR296" s="176">
        <f t="shared" si="223"/>
        <v>0.79714220903221733</v>
      </c>
      <c r="AS296" s="173">
        <f t="shared" si="190"/>
        <v>0.27433745523695852</v>
      </c>
      <c r="AT296" s="173">
        <f t="shared" si="191"/>
        <v>0.86862187330139318</v>
      </c>
      <c r="AU296" s="177">
        <f t="shared" ref="AU296:AU359" si="229">WEEKDAY(F296,1)</f>
        <v>6</v>
      </c>
      <c r="AV296" s="178" t="str">
        <f t="shared" si="224"/>
        <v>Vendredi</v>
      </c>
      <c r="AW296" s="177" t="str">
        <f>IF($BD$9="OUI","U",IF(Paramètres!$E$10=Paramètres!$G$10,"-",IF(F296&lt;$BD$7,$BF$8,IF(AND(F296&gt;=$BD$7,F296&lt;$BD$8),$BF$7,IF(AND(F296&gt;=$BD$8,F296&lt;$BE$7),$BF$8,$BF$7)))))</f>
        <v>E</v>
      </c>
      <c r="AX296" s="179">
        <f>IF($BD$9="OUI",0,IF(AW296="H",Paramètres!$E$10,IF(AW296="E",Paramètres!$G$10,Paramètres!$E$10)))</f>
        <v>2</v>
      </c>
      <c r="AY296" s="168" t="str">
        <f t="shared" si="192"/>
        <v>-</v>
      </c>
      <c r="AZ296" s="298">
        <f t="shared" si="225"/>
        <v>2.1288407912757323E-3</v>
      </c>
      <c r="BB296" s="240" t="str">
        <f>IF($BD$9="OUI","U",IF(Paramètres!$D$10=Paramètres!$G$10,"",IF(F296&lt;$BD$7,$BF$8,IF(AND(F296&gt;=$BD$7,F296&lt;$BD$8),$BF$7,IF(AND(F296&gt;=$BD$8,F296&lt;$BE$7),$BF$8,$BF$7)))))</f>
        <v>E</v>
      </c>
    </row>
    <row r="297" spans="6:54" ht="14">
      <c r="F297" s="297">
        <f t="shared" si="226"/>
        <v>44485</v>
      </c>
      <c r="G297" s="169">
        <f t="shared" si="193"/>
        <v>289</v>
      </c>
      <c r="H297" s="170">
        <f t="shared" si="194"/>
        <v>281.83840000000009</v>
      </c>
      <c r="I297" s="170">
        <f t="shared" si="195"/>
        <v>-1.8813209784242202</v>
      </c>
      <c r="J297" s="170">
        <f t="shared" si="196"/>
        <v>202.95707902157574</v>
      </c>
      <c r="K297" s="170">
        <f t="shared" si="197"/>
        <v>-1.7183504388847812</v>
      </c>
      <c r="L297" s="171">
        <f t="shared" si="198"/>
        <v>-14.398685669236006</v>
      </c>
      <c r="M297" s="172" t="str">
        <f t="shared" si="199"/>
        <v>-</v>
      </c>
      <c r="N297" s="173">
        <f t="shared" si="200"/>
        <v>0.59994523621816687</v>
      </c>
      <c r="O297" s="174">
        <f t="shared" si="201"/>
        <v>-8.9259883658168526</v>
      </c>
      <c r="P297" s="175">
        <f t="shared" si="228"/>
        <v>0.57132807322352441</v>
      </c>
      <c r="Q297" s="174">
        <f t="shared" si="202"/>
        <v>35.891872745294265</v>
      </c>
      <c r="R297" s="170">
        <f t="shared" si="203"/>
        <v>82.115239336404571</v>
      </c>
      <c r="S297" s="170">
        <f t="shared" si="204"/>
        <v>5.474349289093638</v>
      </c>
      <c r="T297" s="291">
        <f t="shared" si="227"/>
        <v>0.45619577409113649</v>
      </c>
      <c r="U297" s="170">
        <f t="shared" si="205"/>
        <v>6.525650710906362</v>
      </c>
      <c r="V297" s="170">
        <f t="shared" si="206"/>
        <v>17.474349289093638</v>
      </c>
      <c r="W297" s="176">
        <f t="shared" si="207"/>
        <v>0.27190211295443173</v>
      </c>
      <c r="X297" s="176">
        <f t="shared" si="208"/>
        <v>0.72809788704556822</v>
      </c>
      <c r="Y297" s="173">
        <f t="shared" si="209"/>
        <v>0.3430555555555555</v>
      </c>
      <c r="Z297" s="173">
        <f t="shared" si="185"/>
        <v>0.7993055555555556</v>
      </c>
      <c r="AA297" s="174">
        <f t="shared" si="210"/>
        <v>78.141499959634885</v>
      </c>
      <c r="AB297" s="174">
        <f t="shared" si="211"/>
        <v>44.106537830185957</v>
      </c>
      <c r="AC297" s="170">
        <f t="shared" si="212"/>
        <v>89.583489200496203</v>
      </c>
      <c r="AD297" s="170">
        <f t="shared" si="213"/>
        <v>5.9722326133664136</v>
      </c>
      <c r="AE297" s="176">
        <f t="shared" si="214"/>
        <v>0.25115697444306612</v>
      </c>
      <c r="AF297" s="176">
        <f t="shared" si="215"/>
        <v>0.74884302555693394</v>
      </c>
      <c r="AG297" s="173">
        <f t="shared" si="186"/>
        <v>0.32248504766659047</v>
      </c>
      <c r="AH297" s="173">
        <f t="shared" si="187"/>
        <v>0.82017109878045835</v>
      </c>
      <c r="AI297" s="170">
        <f t="shared" si="216"/>
        <v>98.085531694647372</v>
      </c>
      <c r="AJ297" s="170">
        <f t="shared" si="217"/>
        <v>6.5390354463098248</v>
      </c>
      <c r="AK297" s="176">
        <f t="shared" si="218"/>
        <v>0.22754018973709064</v>
      </c>
      <c r="AL297" s="176">
        <f t="shared" si="219"/>
        <v>0.77245981026290933</v>
      </c>
      <c r="AM297" s="173">
        <f t="shared" si="188"/>
        <v>0.29886826296061503</v>
      </c>
      <c r="AN297" s="173">
        <f t="shared" si="189"/>
        <v>0.84378788348643374</v>
      </c>
      <c r="AO297" s="170">
        <f t="shared" si="220"/>
        <v>106.60067332927163</v>
      </c>
      <c r="AP297" s="170">
        <f t="shared" si="221"/>
        <v>7.1067115552847753</v>
      </c>
      <c r="AQ297" s="176">
        <f t="shared" si="222"/>
        <v>0.20388701852980104</v>
      </c>
      <c r="AR297" s="176">
        <f t="shared" si="223"/>
        <v>0.79611298147019893</v>
      </c>
      <c r="AS297" s="173">
        <f t="shared" si="190"/>
        <v>0.27521509175332542</v>
      </c>
      <c r="AT297" s="173">
        <f t="shared" si="191"/>
        <v>0.86744105469372335</v>
      </c>
      <c r="AU297" s="177">
        <f t="shared" si="229"/>
        <v>7</v>
      </c>
      <c r="AV297" s="178" t="str">
        <f t="shared" si="224"/>
        <v>Samedi</v>
      </c>
      <c r="AW297" s="177" t="str">
        <f>IF($BD$9="OUI","U",IF(Paramètres!$E$10=Paramètres!$G$10,"-",IF(F297&lt;$BD$7,$BF$8,IF(AND(F297&gt;=$BD$7,F297&lt;$BD$8),$BF$7,IF(AND(F297&gt;=$BD$8,F297&lt;$BE$7),$BF$8,$BF$7)))))</f>
        <v>E</v>
      </c>
      <c r="AX297" s="179">
        <f>IF($BD$9="OUI",0,IF(AW297="H",Paramètres!$E$10,IF(AW297="E",Paramètres!$G$10,Paramètres!$E$10)))</f>
        <v>2</v>
      </c>
      <c r="AY297" s="168" t="str">
        <f t="shared" si="192"/>
        <v>-</v>
      </c>
      <c r="AZ297" s="298">
        <f t="shared" si="225"/>
        <v>2.1230028924079658E-3</v>
      </c>
      <c r="BB297" s="240" t="str">
        <f>IF($BD$9="OUI","U",IF(Paramètres!$D$10=Paramètres!$G$10,"",IF(F297&lt;$BD$7,$BF$8,IF(AND(F297&gt;=$BD$7,F297&lt;$BD$8),$BF$7,IF(AND(F297&gt;=$BD$8,F297&lt;$BE$7),$BF$8,$BF$7)))))</f>
        <v>E</v>
      </c>
    </row>
    <row r="298" spans="6:54" ht="14">
      <c r="F298" s="297">
        <f t="shared" si="226"/>
        <v>44486</v>
      </c>
      <c r="G298" s="169">
        <f t="shared" si="193"/>
        <v>290</v>
      </c>
      <c r="H298" s="170">
        <f t="shared" si="194"/>
        <v>282.82400000000007</v>
      </c>
      <c r="I298" s="170">
        <f t="shared" si="195"/>
        <v>-1.8749148996328846</v>
      </c>
      <c r="J298" s="170">
        <f t="shared" si="196"/>
        <v>203.94908510036714</v>
      </c>
      <c r="K298" s="170">
        <f t="shared" si="197"/>
        <v>-1.776930604422764</v>
      </c>
      <c r="L298" s="171">
        <f t="shared" si="198"/>
        <v>-14.607382016222594</v>
      </c>
      <c r="M298" s="172" t="str">
        <f t="shared" si="199"/>
        <v>-</v>
      </c>
      <c r="N298" s="173">
        <f t="shared" si="200"/>
        <v>0.60864091734260806</v>
      </c>
      <c r="O298" s="174">
        <f t="shared" si="201"/>
        <v>-9.2926274724064957</v>
      </c>
      <c r="P298" s="175">
        <f t="shared" si="228"/>
        <v>0.57118314520478375</v>
      </c>
      <c r="Q298" s="174">
        <f t="shared" si="202"/>
        <v>35.52523363870462</v>
      </c>
      <c r="R298" s="170">
        <f t="shared" si="203"/>
        <v>81.734223751767502</v>
      </c>
      <c r="S298" s="170">
        <f t="shared" si="204"/>
        <v>5.4489482501178337</v>
      </c>
      <c r="T298" s="291">
        <f t="shared" si="227"/>
        <v>0.45407902084315283</v>
      </c>
      <c r="U298" s="170">
        <f t="shared" si="205"/>
        <v>6.5510517498821663</v>
      </c>
      <c r="V298" s="170">
        <f t="shared" si="206"/>
        <v>17.448948250117834</v>
      </c>
      <c r="W298" s="176">
        <f t="shared" si="207"/>
        <v>0.27296048957842362</v>
      </c>
      <c r="X298" s="176">
        <f t="shared" si="208"/>
        <v>0.72703951042157644</v>
      </c>
      <c r="Y298" s="173">
        <f t="shared" si="209"/>
        <v>0.3444444444444445</v>
      </c>
      <c r="Z298" s="173">
        <f t="shared" si="185"/>
        <v>0.79791666666666661</v>
      </c>
      <c r="AA298" s="174">
        <f t="shared" si="210"/>
        <v>77.616185610862971</v>
      </c>
      <c r="AB298" s="174">
        <f t="shared" si="211"/>
        <v>44.045823498247586</v>
      </c>
      <c r="AC298" s="170">
        <f t="shared" si="212"/>
        <v>89.213872402669722</v>
      </c>
      <c r="AD298" s="170">
        <f t="shared" si="213"/>
        <v>5.9475914935113146</v>
      </c>
      <c r="AE298" s="176">
        <f t="shared" si="214"/>
        <v>0.25218368777036188</v>
      </c>
      <c r="AF298" s="176">
        <f t="shared" si="215"/>
        <v>0.74781631222963807</v>
      </c>
      <c r="AG298" s="173">
        <f t="shared" si="186"/>
        <v>0.32336683297514557</v>
      </c>
      <c r="AH298" s="173">
        <f t="shared" si="187"/>
        <v>0.81899945743442182</v>
      </c>
      <c r="AI298" s="170">
        <f t="shared" si="216"/>
        <v>97.721174738719341</v>
      </c>
      <c r="AJ298" s="170">
        <f t="shared" si="217"/>
        <v>6.5147449825812895</v>
      </c>
      <c r="AK298" s="176">
        <f t="shared" si="218"/>
        <v>0.22855229239244626</v>
      </c>
      <c r="AL298" s="176">
        <f t="shared" si="219"/>
        <v>0.77144770760755377</v>
      </c>
      <c r="AM298" s="173">
        <f t="shared" si="188"/>
        <v>0.29973543759722993</v>
      </c>
      <c r="AN298" s="173">
        <f t="shared" si="189"/>
        <v>0.84263085281233752</v>
      </c>
      <c r="AO298" s="170">
        <f t="shared" si="220"/>
        <v>106.23333219805481</v>
      </c>
      <c r="AP298" s="170">
        <f t="shared" si="221"/>
        <v>7.0822221465369877</v>
      </c>
      <c r="AQ298" s="176">
        <f t="shared" si="222"/>
        <v>0.20490741056095885</v>
      </c>
      <c r="AR298" s="176">
        <f t="shared" si="223"/>
        <v>0.79509258943904115</v>
      </c>
      <c r="AS298" s="173">
        <f t="shared" si="190"/>
        <v>0.27609055576574254</v>
      </c>
      <c r="AT298" s="173">
        <f t="shared" si="191"/>
        <v>0.8662757346438249</v>
      </c>
      <c r="AU298" s="177">
        <f t="shared" si="229"/>
        <v>1</v>
      </c>
      <c r="AV298" s="178" t="str">
        <f t="shared" si="224"/>
        <v>Dimanche</v>
      </c>
      <c r="AW298" s="177" t="str">
        <f>IF($BD$9="OUI","U",IF(Paramètres!$E$10=Paramètres!$G$10,"-",IF(F298&lt;$BD$7,$BF$8,IF(AND(F298&gt;=$BD$7,F298&lt;$BD$8),$BF$7,IF(AND(F298&gt;=$BD$8,F298&lt;$BE$7),$BF$8,$BF$7)))))</f>
        <v>E</v>
      </c>
      <c r="AX298" s="179">
        <f>IF($BD$9="OUI",0,IF(AW298="H",Paramètres!$E$10,IF(AW298="E",Paramètres!$G$10,Paramètres!$E$10)))</f>
        <v>2</v>
      </c>
      <c r="AY298" s="168" t="str">
        <f t="shared" si="192"/>
        <v>-</v>
      </c>
      <c r="AZ298" s="298">
        <f t="shared" si="225"/>
        <v>2.1167532479836604E-3</v>
      </c>
      <c r="BB298" s="240" t="str">
        <f>IF($BD$9="OUI","U",IF(Paramètres!$D$10=Paramètres!$G$10,"",IF(F298&lt;$BD$7,$BF$8,IF(AND(F298&gt;=$BD$7,F298&lt;$BD$8),$BF$7,IF(AND(F298&gt;=$BD$8,F298&lt;$BE$7),$BF$8,$BF$7)))))</f>
        <v>E</v>
      </c>
    </row>
    <row r="299" spans="6:54" ht="14">
      <c r="F299" s="297">
        <f t="shared" si="226"/>
        <v>44487</v>
      </c>
      <c r="G299" s="169">
        <f t="shared" si="193"/>
        <v>291</v>
      </c>
      <c r="H299" s="170">
        <f t="shared" si="194"/>
        <v>283.80960000000005</v>
      </c>
      <c r="I299" s="170">
        <f t="shared" si="195"/>
        <v>-1.8679463490362573</v>
      </c>
      <c r="J299" s="170">
        <f t="shared" si="196"/>
        <v>204.94165365096376</v>
      </c>
      <c r="K299" s="170">
        <f t="shared" si="197"/>
        <v>-1.8336014573219661</v>
      </c>
      <c r="L299" s="171">
        <f t="shared" si="198"/>
        <v>-14.806191225432894</v>
      </c>
      <c r="M299" s="172" t="str">
        <f t="shared" si="199"/>
        <v>-</v>
      </c>
      <c r="N299" s="173">
        <f t="shared" si="200"/>
        <v>0.61692463439303724</v>
      </c>
      <c r="O299" s="174">
        <f t="shared" si="201"/>
        <v>-9.6570434452182301</v>
      </c>
      <c r="P299" s="175">
        <f t="shared" si="228"/>
        <v>0.57104508325394321</v>
      </c>
      <c r="Q299" s="174">
        <f t="shared" si="202"/>
        <v>35.160817665892885</v>
      </c>
      <c r="R299" s="170">
        <f t="shared" si="203"/>
        <v>81.354410045591308</v>
      </c>
      <c r="S299" s="170">
        <f t="shared" si="204"/>
        <v>5.4236273363727543</v>
      </c>
      <c r="T299" s="291">
        <f t="shared" si="227"/>
        <v>0.45196894469772952</v>
      </c>
      <c r="U299" s="170">
        <f t="shared" si="205"/>
        <v>6.5763726636272457</v>
      </c>
      <c r="V299" s="170">
        <f t="shared" si="206"/>
        <v>17.423627336372753</v>
      </c>
      <c r="W299" s="176">
        <f t="shared" si="207"/>
        <v>0.27401552765113524</v>
      </c>
      <c r="X299" s="176">
        <f t="shared" si="208"/>
        <v>0.72598447234886476</v>
      </c>
      <c r="Y299" s="173">
        <f t="shared" si="209"/>
        <v>0.34513888888888888</v>
      </c>
      <c r="Z299" s="173">
        <f t="shared" si="185"/>
        <v>0.79722222222222217</v>
      </c>
      <c r="AA299" s="174">
        <f t="shared" si="210"/>
        <v>77.093552931947244</v>
      </c>
      <c r="AB299" s="174">
        <f t="shared" si="211"/>
        <v>43.98287617755863</v>
      </c>
      <c r="AC299" s="170">
        <f t="shared" si="212"/>
        <v>88.84604793162957</v>
      </c>
      <c r="AD299" s="170">
        <f t="shared" si="213"/>
        <v>5.9230698621086377</v>
      </c>
      <c r="AE299" s="176">
        <f t="shared" si="214"/>
        <v>0.25320542241214011</v>
      </c>
      <c r="AF299" s="176">
        <f t="shared" si="215"/>
        <v>0.74679457758785983</v>
      </c>
      <c r="AG299" s="173">
        <f t="shared" si="186"/>
        <v>0.32425050566608332</v>
      </c>
      <c r="AH299" s="173">
        <f t="shared" si="187"/>
        <v>0.81783966084180315</v>
      </c>
      <c r="AI299" s="170">
        <f t="shared" si="216"/>
        <v>97.359283993198972</v>
      </c>
      <c r="AJ299" s="170">
        <f t="shared" si="217"/>
        <v>6.4906189328799311</v>
      </c>
      <c r="AK299" s="176">
        <f t="shared" si="218"/>
        <v>0.2295575444633362</v>
      </c>
      <c r="AL299" s="176">
        <f t="shared" si="219"/>
        <v>0.77044245553666391</v>
      </c>
      <c r="AM299" s="173">
        <f t="shared" si="188"/>
        <v>0.30060262771727941</v>
      </c>
      <c r="AN299" s="173">
        <f t="shared" si="189"/>
        <v>0.84148753879060711</v>
      </c>
      <c r="AO299" s="170">
        <f t="shared" si="220"/>
        <v>105.86921063467638</v>
      </c>
      <c r="AP299" s="170">
        <f t="shared" si="221"/>
        <v>7.0579473756450914</v>
      </c>
      <c r="AQ299" s="176">
        <f t="shared" si="222"/>
        <v>0.20591885934812118</v>
      </c>
      <c r="AR299" s="176">
        <f t="shared" si="223"/>
        <v>0.79408114065187885</v>
      </c>
      <c r="AS299" s="173">
        <f t="shared" si="190"/>
        <v>0.27696394260206442</v>
      </c>
      <c r="AT299" s="173">
        <f t="shared" si="191"/>
        <v>0.86512622390582206</v>
      </c>
      <c r="AU299" s="177">
        <f t="shared" si="229"/>
        <v>2</v>
      </c>
      <c r="AV299" s="178" t="str">
        <f t="shared" si="224"/>
        <v>Lundi</v>
      </c>
      <c r="AW299" s="177" t="str">
        <f>IF($BD$9="OUI","U",IF(Paramètres!$E$10=Paramètres!$G$10,"-",IF(F299&lt;$BD$7,$BF$8,IF(AND(F299&gt;=$BD$7,F299&lt;$BD$8),$BF$7,IF(AND(F299&gt;=$BD$8,F299&lt;$BE$7),$BF$8,$BF$7)))))</f>
        <v>E</v>
      </c>
      <c r="AX299" s="179">
        <f>IF($BD$9="OUI",0,IF(AW299="H",Paramètres!$E$10,IF(AW299="E",Paramètres!$G$10,Paramètres!$E$10)))</f>
        <v>2</v>
      </c>
      <c r="AY299" s="168" t="str">
        <f t="shared" si="192"/>
        <v>-</v>
      </c>
      <c r="AZ299" s="298">
        <f t="shared" si="225"/>
        <v>2.1100761454233008E-3</v>
      </c>
      <c r="BB299" s="240" t="str">
        <f>IF($BD$9="OUI","U",IF(Paramètres!$D$10=Paramètres!$G$10,"",IF(F299&lt;$BD$7,$BF$8,IF(AND(F299&gt;=$BD$7,F299&lt;$BD$8),$BF$7,IF(AND(F299&gt;=$BD$8,F299&lt;$BE$7),$BF$8,$BF$7)))))</f>
        <v>E</v>
      </c>
    </row>
    <row r="300" spans="6:54" ht="14">
      <c r="F300" s="297">
        <f t="shared" si="226"/>
        <v>44488</v>
      </c>
      <c r="G300" s="169">
        <f t="shared" si="193"/>
        <v>292</v>
      </c>
      <c r="H300" s="170">
        <f t="shared" si="194"/>
        <v>284.79520000000002</v>
      </c>
      <c r="I300" s="170">
        <f t="shared" si="195"/>
        <v>-1.8604168427152856</v>
      </c>
      <c r="J300" s="170">
        <f t="shared" si="196"/>
        <v>205.93478315728476</v>
      </c>
      <c r="K300" s="170">
        <f t="shared" si="197"/>
        <v>-1.8882897414949373</v>
      </c>
      <c r="L300" s="171">
        <f t="shared" si="198"/>
        <v>-14.994826336840891</v>
      </c>
      <c r="M300" s="172" t="str">
        <f t="shared" si="199"/>
        <v>-</v>
      </c>
      <c r="N300" s="173">
        <f t="shared" si="200"/>
        <v>0.62478443070170375</v>
      </c>
      <c r="O300" s="174">
        <f t="shared" si="201"/>
        <v>-10.01912898356602</v>
      </c>
      <c r="P300" s="175">
        <f t="shared" si="228"/>
        <v>0.57091408664879884</v>
      </c>
      <c r="Q300" s="174">
        <f t="shared" si="202"/>
        <v>34.798732127545094</v>
      </c>
      <c r="R300" s="170">
        <f t="shared" si="203"/>
        <v>80.975878098074318</v>
      </c>
      <c r="S300" s="170">
        <f t="shared" si="204"/>
        <v>5.3983918732049547</v>
      </c>
      <c r="T300" s="291">
        <f t="shared" si="227"/>
        <v>0.44986598943374623</v>
      </c>
      <c r="U300" s="170">
        <f t="shared" si="205"/>
        <v>6.6016081267950453</v>
      </c>
      <c r="V300" s="170">
        <f t="shared" si="206"/>
        <v>17.398391873204954</v>
      </c>
      <c r="W300" s="176">
        <f t="shared" si="207"/>
        <v>0.27506700528312689</v>
      </c>
      <c r="X300" s="176">
        <f t="shared" si="208"/>
        <v>0.72493299471687311</v>
      </c>
      <c r="Y300" s="173">
        <f t="shared" si="209"/>
        <v>0.34583333333333338</v>
      </c>
      <c r="Z300" s="173">
        <f t="shared" si="185"/>
        <v>0.79583333333333339</v>
      </c>
      <c r="AA300" s="174">
        <f t="shared" si="210"/>
        <v>76.573739960521237</v>
      </c>
      <c r="AB300" s="174">
        <f t="shared" si="211"/>
        <v>43.917741100871609</v>
      </c>
      <c r="AC300" s="170">
        <f t="shared" si="212"/>
        <v>88.480086481586369</v>
      </c>
      <c r="AD300" s="170">
        <f t="shared" si="213"/>
        <v>5.8986724321057578</v>
      </c>
      <c r="AE300" s="176">
        <f t="shared" si="214"/>
        <v>0.25422198199559343</v>
      </c>
      <c r="AF300" s="176">
        <f t="shared" si="215"/>
        <v>0.74577801800440657</v>
      </c>
      <c r="AG300" s="173">
        <f t="shared" si="186"/>
        <v>0.32513606864439221</v>
      </c>
      <c r="AH300" s="173">
        <f t="shared" si="187"/>
        <v>0.81669210465320541</v>
      </c>
      <c r="AI300" s="170">
        <f t="shared" si="216"/>
        <v>96.999917120298505</v>
      </c>
      <c r="AJ300" s="170">
        <f t="shared" si="217"/>
        <v>6.4666611413532333</v>
      </c>
      <c r="AK300" s="176">
        <f t="shared" si="218"/>
        <v>0.2305557857769486</v>
      </c>
      <c r="AL300" s="176">
        <f t="shared" si="219"/>
        <v>0.76944421422305143</v>
      </c>
      <c r="AM300" s="173">
        <f t="shared" si="188"/>
        <v>0.30146987242574735</v>
      </c>
      <c r="AN300" s="173">
        <f t="shared" si="189"/>
        <v>0.84035830087185026</v>
      </c>
      <c r="AO300" s="170">
        <f t="shared" si="220"/>
        <v>105.50834927279185</v>
      </c>
      <c r="AP300" s="170">
        <f t="shared" si="221"/>
        <v>7.0338899515194564</v>
      </c>
      <c r="AQ300" s="176">
        <f t="shared" si="222"/>
        <v>0.20692125202002265</v>
      </c>
      <c r="AR300" s="176">
        <f t="shared" si="223"/>
        <v>0.79307874797997735</v>
      </c>
      <c r="AS300" s="173">
        <f t="shared" si="190"/>
        <v>0.27783533866882143</v>
      </c>
      <c r="AT300" s="173">
        <f t="shared" si="191"/>
        <v>0.86399283462877607</v>
      </c>
      <c r="AU300" s="177">
        <f t="shared" si="229"/>
        <v>3</v>
      </c>
      <c r="AV300" s="178" t="str">
        <f t="shared" si="224"/>
        <v>Mardi</v>
      </c>
      <c r="AW300" s="177" t="str">
        <f>IF($BD$9="OUI","U",IF(Paramètres!$E$10=Paramètres!$G$10,"-",IF(F300&lt;$BD$7,$BF$8,IF(AND(F300&gt;=$BD$7,F300&lt;$BD$8),$BF$7,IF(AND(F300&gt;=$BD$8,F300&lt;$BE$7),$BF$8,$BF$7)))))</f>
        <v>E</v>
      </c>
      <c r="AX300" s="179">
        <f>IF($BD$9="OUI",0,IF(AW300="H",Paramètres!$E$10,IF(AW300="E",Paramètres!$G$10,Paramètres!$E$10)))</f>
        <v>2</v>
      </c>
      <c r="AY300" s="168" t="str">
        <f t="shared" si="192"/>
        <v>-</v>
      </c>
      <c r="AZ300" s="298">
        <f t="shared" si="225"/>
        <v>2.1029552639832971E-3</v>
      </c>
      <c r="BB300" s="240" t="str">
        <f>IF($BD$9="OUI","U",IF(Paramètres!$D$10=Paramètres!$G$10,"",IF(F300&lt;$BD$7,$BF$8,IF(AND(F300&gt;=$BD$7,F300&lt;$BD$8),$BF$7,IF(AND(F300&gt;=$BD$8,F300&lt;$BE$7),$BF$8,$BF$7)))))</f>
        <v>E</v>
      </c>
    </row>
    <row r="301" spans="6:54" ht="14">
      <c r="F301" s="297">
        <f t="shared" si="226"/>
        <v>44489</v>
      </c>
      <c r="G301" s="169">
        <f t="shared" si="193"/>
        <v>293</v>
      </c>
      <c r="H301" s="170">
        <f t="shared" si="194"/>
        <v>285.7808</v>
      </c>
      <c r="I301" s="170">
        <f t="shared" si="195"/>
        <v>-1.8523280724779998</v>
      </c>
      <c r="J301" s="170">
        <f t="shared" si="196"/>
        <v>206.92847192752197</v>
      </c>
      <c r="K301" s="170">
        <f t="shared" si="197"/>
        <v>-1.9409234832513607</v>
      </c>
      <c r="L301" s="171">
        <f t="shared" si="198"/>
        <v>-15.173006222917442</v>
      </c>
      <c r="M301" s="172" t="str">
        <f t="shared" si="199"/>
        <v>-</v>
      </c>
      <c r="N301" s="173">
        <f t="shared" si="200"/>
        <v>0.63220859262156004</v>
      </c>
      <c r="O301" s="174">
        <f t="shared" si="201"/>
        <v>-10.378776254578971</v>
      </c>
      <c r="P301" s="175">
        <f t="shared" si="228"/>
        <v>0.57079035061680117</v>
      </c>
      <c r="Q301" s="174">
        <f t="shared" si="202"/>
        <v>34.439084856532141</v>
      </c>
      <c r="R301" s="170">
        <f t="shared" si="203"/>
        <v>80.598710834377613</v>
      </c>
      <c r="S301" s="170">
        <f t="shared" si="204"/>
        <v>5.3732473889585073</v>
      </c>
      <c r="T301" s="291">
        <f t="shared" si="227"/>
        <v>0.44777061574654226</v>
      </c>
      <c r="U301" s="170">
        <f t="shared" si="205"/>
        <v>6.6267526110414927</v>
      </c>
      <c r="V301" s="170">
        <f t="shared" si="206"/>
        <v>17.373247388958507</v>
      </c>
      <c r="W301" s="176">
        <f t="shared" si="207"/>
        <v>0.27611469212672884</v>
      </c>
      <c r="X301" s="176">
        <f t="shared" si="208"/>
        <v>0.7238853078732711</v>
      </c>
      <c r="Y301" s="173">
        <f t="shared" si="209"/>
        <v>0.34722222222222227</v>
      </c>
      <c r="Z301" s="173">
        <f t="shared" si="185"/>
        <v>0.7944444444444444</v>
      </c>
      <c r="AA301" s="174">
        <f t="shared" si="210"/>
        <v>76.056886625642889</v>
      </c>
      <c r="AB301" s="174">
        <f t="shared" si="211"/>
        <v>43.850466166466873</v>
      </c>
      <c r="AC301" s="170">
        <f t="shared" si="212"/>
        <v>88.116061248295566</v>
      </c>
      <c r="AD301" s="170">
        <f t="shared" si="213"/>
        <v>5.8744040832197042</v>
      </c>
      <c r="AE301" s="176">
        <f t="shared" si="214"/>
        <v>0.25523316319917899</v>
      </c>
      <c r="AF301" s="176">
        <f t="shared" si="215"/>
        <v>0.74476683680082101</v>
      </c>
      <c r="AG301" s="173">
        <f t="shared" si="186"/>
        <v>0.32602351381598016</v>
      </c>
      <c r="AH301" s="173">
        <f t="shared" si="187"/>
        <v>0.81555718741762229</v>
      </c>
      <c r="AI301" s="170">
        <f t="shared" si="216"/>
        <v>96.643133853636442</v>
      </c>
      <c r="AJ301" s="170">
        <f t="shared" si="217"/>
        <v>6.4428755902424291</v>
      </c>
      <c r="AK301" s="176">
        <f t="shared" si="218"/>
        <v>0.23154685040656545</v>
      </c>
      <c r="AL301" s="176">
        <f t="shared" si="219"/>
        <v>0.76845314959343458</v>
      </c>
      <c r="AM301" s="173">
        <f t="shared" si="188"/>
        <v>0.30233720102336664</v>
      </c>
      <c r="AN301" s="173">
        <f t="shared" si="189"/>
        <v>0.83924350021023575</v>
      </c>
      <c r="AO301" s="170">
        <f t="shared" si="220"/>
        <v>105.15079064606508</v>
      </c>
      <c r="AP301" s="170">
        <f t="shared" si="221"/>
        <v>7.0100527097376721</v>
      </c>
      <c r="AQ301" s="176">
        <f t="shared" si="222"/>
        <v>0.207914470427597</v>
      </c>
      <c r="AR301" s="176">
        <f t="shared" si="223"/>
        <v>0.79208552957240297</v>
      </c>
      <c r="AS301" s="173">
        <f t="shared" si="190"/>
        <v>0.27870482104439814</v>
      </c>
      <c r="AT301" s="173">
        <f t="shared" si="191"/>
        <v>0.86287588018920414</v>
      </c>
      <c r="AU301" s="177">
        <f t="shared" si="229"/>
        <v>4</v>
      </c>
      <c r="AV301" s="178" t="str">
        <f t="shared" si="224"/>
        <v>Mercredi</v>
      </c>
      <c r="AW301" s="177" t="str">
        <f>IF($BD$9="OUI","U",IF(Paramètres!$E$10=Paramètres!$G$10,"-",IF(F301&lt;$BD$7,$BF$8,IF(AND(F301&gt;=$BD$7,F301&lt;$BD$8),$BF$7,IF(AND(F301&gt;=$BD$8,F301&lt;$BE$7),$BF$8,$BF$7)))))</f>
        <v>E</v>
      </c>
      <c r="AX301" s="179">
        <f>IF($BD$9="OUI",0,IF(AW301="H",Paramètres!$E$10,IF(AW301="E",Paramètres!$G$10,Paramètres!$E$10)))</f>
        <v>2</v>
      </c>
      <c r="AY301" s="168" t="str">
        <f t="shared" si="192"/>
        <v>-</v>
      </c>
      <c r="AZ301" s="298">
        <f t="shared" si="225"/>
        <v>2.0953736872039719E-3</v>
      </c>
      <c r="BB301" s="240" t="str">
        <f>IF($BD$9="OUI","U",IF(Paramètres!$D$10=Paramètres!$G$10,"",IF(F301&lt;$BD$7,$BF$8,IF(AND(F301&gt;=$BD$7,F301&lt;$BD$8),$BF$7,IF(AND(F301&gt;=$BD$8,F301&lt;$BE$7),$BF$8,$BF$7)))))</f>
        <v>E</v>
      </c>
    </row>
    <row r="302" spans="6:54" ht="14">
      <c r="F302" s="297">
        <f t="shared" si="226"/>
        <v>44490</v>
      </c>
      <c r="G302" s="169">
        <f t="shared" si="193"/>
        <v>294</v>
      </c>
      <c r="H302" s="170">
        <f t="shared" si="194"/>
        <v>286.76639999999998</v>
      </c>
      <c r="I302" s="170">
        <f t="shared" si="195"/>
        <v>-1.8436819059934759</v>
      </c>
      <c r="J302" s="170">
        <f t="shared" si="196"/>
        <v>207.92271809400654</v>
      </c>
      <c r="K302" s="170">
        <f t="shared" si="197"/>
        <v>-1.9914320979566078</v>
      </c>
      <c r="L302" s="171">
        <f t="shared" si="198"/>
        <v>-15.340456015800335</v>
      </c>
      <c r="M302" s="172" t="str">
        <f t="shared" si="199"/>
        <v>-</v>
      </c>
      <c r="N302" s="173">
        <f t="shared" si="200"/>
        <v>0.63918566732501392</v>
      </c>
      <c r="O302" s="174">
        <f t="shared" si="201"/>
        <v>-10.735876906624581</v>
      </c>
      <c r="P302" s="175">
        <f t="shared" si="228"/>
        <v>0.57067406603841031</v>
      </c>
      <c r="Q302" s="174">
        <f t="shared" si="202"/>
        <v>34.081984204486531</v>
      </c>
      <c r="R302" s="170">
        <f t="shared" si="203"/>
        <v>80.222994329220072</v>
      </c>
      <c r="S302" s="170">
        <f t="shared" si="204"/>
        <v>5.3481996219480044</v>
      </c>
      <c r="T302" s="291">
        <f t="shared" si="227"/>
        <v>0.44568330182900034</v>
      </c>
      <c r="U302" s="170">
        <f t="shared" si="205"/>
        <v>6.6518003780519956</v>
      </c>
      <c r="V302" s="170">
        <f t="shared" si="206"/>
        <v>17.348199621948005</v>
      </c>
      <c r="W302" s="176">
        <f t="shared" si="207"/>
        <v>0.2771583490854998</v>
      </c>
      <c r="X302" s="176">
        <f t="shared" si="208"/>
        <v>0.72284165091450026</v>
      </c>
      <c r="Y302" s="173">
        <f t="shared" si="209"/>
        <v>0.34791666666666665</v>
      </c>
      <c r="Z302" s="173">
        <f t="shared" si="185"/>
        <v>0.79375000000000007</v>
      </c>
      <c r="AA302" s="174">
        <f t="shared" si="210"/>
        <v>75.543134785465853</v>
      </c>
      <c r="AB302" s="174">
        <f t="shared" si="211"/>
        <v>43.781101999585495</v>
      </c>
      <c r="AC302" s="170">
        <f t="shared" si="212"/>
        <v>87.754048008951159</v>
      </c>
      <c r="AD302" s="170">
        <f t="shared" si="213"/>
        <v>5.8502698672634104</v>
      </c>
      <c r="AE302" s="176">
        <f t="shared" si="214"/>
        <v>0.25623875553069125</v>
      </c>
      <c r="AF302" s="176">
        <f t="shared" si="215"/>
        <v>0.7437612444693088</v>
      </c>
      <c r="AG302" s="173">
        <f t="shared" si="186"/>
        <v>0.32691282156910151</v>
      </c>
      <c r="AH302" s="173">
        <f t="shared" si="187"/>
        <v>0.81443531050771911</v>
      </c>
      <c r="AI302" s="170">
        <f t="shared" si="216"/>
        <v>96.288996058127594</v>
      </c>
      <c r="AJ302" s="170">
        <f t="shared" si="217"/>
        <v>6.4192664038751728</v>
      </c>
      <c r="AK302" s="176">
        <f t="shared" si="218"/>
        <v>0.23253056650520113</v>
      </c>
      <c r="AL302" s="176">
        <f t="shared" si="219"/>
        <v>0.7674694334947989</v>
      </c>
      <c r="AM302" s="173">
        <f t="shared" si="188"/>
        <v>0.30320463254361141</v>
      </c>
      <c r="AN302" s="173">
        <f t="shared" si="189"/>
        <v>0.83814349953320921</v>
      </c>
      <c r="AO302" s="170">
        <f t="shared" si="220"/>
        <v>104.79657922825581</v>
      </c>
      <c r="AP302" s="170">
        <f t="shared" si="221"/>
        <v>6.9864386152170539</v>
      </c>
      <c r="AQ302" s="176">
        <f t="shared" si="222"/>
        <v>0.20889839103262275</v>
      </c>
      <c r="AR302" s="176">
        <f t="shared" si="223"/>
        <v>0.79110160896737725</v>
      </c>
      <c r="AS302" s="173">
        <f t="shared" si="190"/>
        <v>0.27957245707103301</v>
      </c>
      <c r="AT302" s="173">
        <f t="shared" si="191"/>
        <v>0.86177567500578756</v>
      </c>
      <c r="AU302" s="177">
        <f t="shared" si="229"/>
        <v>5</v>
      </c>
      <c r="AV302" s="178" t="str">
        <f t="shared" si="224"/>
        <v>Jeudi</v>
      </c>
      <c r="AW302" s="177" t="str">
        <f>IF($BD$9="OUI","U",IF(Paramètres!$E$10=Paramètres!$G$10,"-",IF(F302&lt;$BD$7,$BF$8,IF(AND(F302&gt;=$BD$7,F302&lt;$BD$8),$BF$7,IF(AND(F302&gt;=$BD$8,F302&lt;$BE$7),$BF$8,$BF$7)))))</f>
        <v>E</v>
      </c>
      <c r="AX302" s="179">
        <f>IF($BD$9="OUI",0,IF(AW302="H",Paramètres!$E$10,IF(AW302="E",Paramètres!$G$10,Paramètres!$E$10)))</f>
        <v>2</v>
      </c>
      <c r="AY302" s="168" t="str">
        <f t="shared" si="192"/>
        <v>-</v>
      </c>
      <c r="AZ302" s="298">
        <f t="shared" si="225"/>
        <v>2.0873139175419109E-3</v>
      </c>
      <c r="BB302" s="240" t="str">
        <f>IF($BD$9="OUI","U",IF(Paramètres!$D$10=Paramètres!$G$10,"",IF(F302&lt;$BD$7,$BF$8,IF(AND(F302&gt;=$BD$7,F302&lt;$BD$8),$BF$7,IF(AND(F302&gt;=$BD$8,F302&lt;$BE$7),$BF$8,$BF$7)))))</f>
        <v>E</v>
      </c>
    </row>
    <row r="303" spans="6:54" ht="14">
      <c r="F303" s="297">
        <f t="shared" si="226"/>
        <v>44491</v>
      </c>
      <c r="G303" s="169">
        <f t="shared" si="193"/>
        <v>295</v>
      </c>
      <c r="H303" s="170">
        <f t="shared" si="194"/>
        <v>287.75199999999995</v>
      </c>
      <c r="I303" s="170">
        <f t="shared" si="195"/>
        <v>-1.8344803868614887</v>
      </c>
      <c r="J303" s="170">
        <f t="shared" si="196"/>
        <v>208.91751961313844</v>
      </c>
      <c r="K303" s="170">
        <f t="shared" si="197"/>
        <v>-2.0397465000113382</v>
      </c>
      <c r="L303" s="171">
        <f t="shared" si="198"/>
        <v>-15.496907547491308</v>
      </c>
      <c r="M303" s="172" t="str">
        <f t="shared" si="199"/>
        <v>-</v>
      </c>
      <c r="N303" s="173">
        <f t="shared" si="200"/>
        <v>0.64570448114547119</v>
      </c>
      <c r="O303" s="174">
        <f t="shared" si="201"/>
        <v>-11.090322085036233</v>
      </c>
      <c r="P303" s="175">
        <f t="shared" si="228"/>
        <v>0.57056541914140269</v>
      </c>
      <c r="Q303" s="174">
        <f t="shared" si="202"/>
        <v>33.727539026074879</v>
      </c>
      <c r="R303" s="170">
        <f t="shared" si="203"/>
        <v>79.848817908415029</v>
      </c>
      <c r="S303" s="170">
        <f t="shared" si="204"/>
        <v>5.323254527227669</v>
      </c>
      <c r="T303" s="291">
        <f t="shared" si="227"/>
        <v>0.44360454393563908</v>
      </c>
      <c r="U303" s="170">
        <f t="shared" si="205"/>
        <v>6.676745472772331</v>
      </c>
      <c r="V303" s="170">
        <f t="shared" si="206"/>
        <v>17.323254527227668</v>
      </c>
      <c r="W303" s="176">
        <f t="shared" si="207"/>
        <v>0.27819772803218046</v>
      </c>
      <c r="X303" s="176">
        <f t="shared" si="208"/>
        <v>0.72180227196781954</v>
      </c>
      <c r="Y303" s="173">
        <f t="shared" si="209"/>
        <v>0.34861111111111115</v>
      </c>
      <c r="Z303" s="173">
        <f t="shared" si="185"/>
        <v>0.79236111111111107</v>
      </c>
      <c r="AA303" s="174">
        <f t="shared" si="210"/>
        <v>75.032628261622349</v>
      </c>
      <c r="AB303" s="174">
        <f t="shared" si="211"/>
        <v>43.709702013212265</v>
      </c>
      <c r="AC303" s="170">
        <f t="shared" si="212"/>
        <v>87.394125198546107</v>
      </c>
      <c r="AD303" s="170">
        <f t="shared" si="213"/>
        <v>5.8262750132364074</v>
      </c>
      <c r="AE303" s="176">
        <f t="shared" si="214"/>
        <v>0.25723854111514971</v>
      </c>
      <c r="AF303" s="176">
        <f t="shared" si="215"/>
        <v>0.74276145888485035</v>
      </c>
      <c r="AG303" s="173">
        <f t="shared" si="186"/>
        <v>0.32780396025655234</v>
      </c>
      <c r="AH303" s="173">
        <f t="shared" si="187"/>
        <v>0.81332687802625303</v>
      </c>
      <c r="AI303" s="170">
        <f t="shared" si="216"/>
        <v>95.937567786286863</v>
      </c>
      <c r="AJ303" s="170">
        <f t="shared" si="217"/>
        <v>6.3958378524191239</v>
      </c>
      <c r="AK303" s="176">
        <f t="shared" si="218"/>
        <v>0.23350675614920316</v>
      </c>
      <c r="AL303" s="176">
        <f t="shared" si="219"/>
        <v>0.76649324385079687</v>
      </c>
      <c r="AM303" s="173">
        <f t="shared" si="188"/>
        <v>0.30407217529060582</v>
      </c>
      <c r="AN303" s="173">
        <f t="shared" si="189"/>
        <v>0.83705866299219955</v>
      </c>
      <c r="AO303" s="170">
        <f t="shared" si="220"/>
        <v>104.44576147012215</v>
      </c>
      <c r="AP303" s="170">
        <f t="shared" si="221"/>
        <v>6.9630507646748097</v>
      </c>
      <c r="AQ303" s="176">
        <f t="shared" si="222"/>
        <v>0.20987288480521626</v>
      </c>
      <c r="AR303" s="176">
        <f t="shared" si="223"/>
        <v>0.79012711519478385</v>
      </c>
      <c r="AS303" s="173">
        <f t="shared" si="190"/>
        <v>0.28043830394661889</v>
      </c>
      <c r="AT303" s="173">
        <f t="shared" si="191"/>
        <v>0.86069253433618653</v>
      </c>
      <c r="AU303" s="177">
        <f t="shared" si="229"/>
        <v>6</v>
      </c>
      <c r="AV303" s="178" t="str">
        <f t="shared" si="224"/>
        <v>Vendredi</v>
      </c>
      <c r="AW303" s="177" t="str">
        <f>IF($BD$9="OUI","U",IF(Paramètres!$E$10=Paramètres!$G$10,"-",IF(F303&lt;$BD$7,$BF$8,IF(AND(F303&gt;=$BD$7,F303&lt;$BD$8),$BF$7,IF(AND(F303&gt;=$BD$8,F303&lt;$BE$7),$BF$8,$BF$7)))))</f>
        <v>E</v>
      </c>
      <c r="AX303" s="179">
        <f>IF($BD$9="OUI",0,IF(AW303="H",Paramètres!$E$10,IF(AW303="E",Paramètres!$G$10,Paramètres!$E$10)))</f>
        <v>2</v>
      </c>
      <c r="AY303" s="168" t="str">
        <f t="shared" si="192"/>
        <v>-</v>
      </c>
      <c r="AZ303" s="298">
        <f t="shared" si="225"/>
        <v>2.0787578933612605E-3</v>
      </c>
      <c r="BB303" s="240" t="str">
        <f>IF($BD$9="OUI","U",IF(Paramètres!$D$10=Paramètres!$G$10,"",IF(F303&lt;$BD$7,$BF$8,IF(AND(F303&gt;=$BD$7,F303&lt;$BD$8),$BF$7,IF(AND(F303&gt;=$BD$8,F303&lt;$BE$7),$BF$8,$BF$7)))))</f>
        <v>E</v>
      </c>
    </row>
    <row r="304" spans="6:54" ht="14">
      <c r="F304" s="297">
        <f t="shared" si="226"/>
        <v>44492</v>
      </c>
      <c r="G304" s="169">
        <f t="shared" si="193"/>
        <v>296</v>
      </c>
      <c r="H304" s="170">
        <f t="shared" si="194"/>
        <v>288.73759999999993</v>
      </c>
      <c r="I304" s="170">
        <f t="shared" si="195"/>
        <v>-1.82472573461708</v>
      </c>
      <c r="J304" s="170">
        <f t="shared" si="196"/>
        <v>209.91287426538292</v>
      </c>
      <c r="K304" s="170">
        <f t="shared" si="197"/>
        <v>-2.0857992159640317</v>
      </c>
      <c r="L304" s="171">
        <f t="shared" si="198"/>
        <v>-15.642099802324447</v>
      </c>
      <c r="M304" s="172" t="str">
        <f t="shared" si="199"/>
        <v>-</v>
      </c>
      <c r="N304" s="173">
        <f t="shared" si="200"/>
        <v>0.65175415843018525</v>
      </c>
      <c r="O304" s="174">
        <f t="shared" si="201"/>
        <v>-11.442002450241617</v>
      </c>
      <c r="P304" s="175">
        <f t="shared" si="228"/>
        <v>0.57046459118665738</v>
      </c>
      <c r="Q304" s="174">
        <f t="shared" si="202"/>
        <v>33.375858660869497</v>
      </c>
      <c r="R304" s="170">
        <f t="shared" si="203"/>
        <v>79.476274246886874</v>
      </c>
      <c r="S304" s="170">
        <f t="shared" si="204"/>
        <v>5.298418283125792</v>
      </c>
      <c r="T304" s="291">
        <f t="shared" si="227"/>
        <v>0.44153485692714933</v>
      </c>
      <c r="U304" s="170">
        <f t="shared" si="205"/>
        <v>6.701581716874208</v>
      </c>
      <c r="V304" s="170">
        <f t="shared" si="206"/>
        <v>17.298418283125791</v>
      </c>
      <c r="W304" s="176">
        <f t="shared" si="207"/>
        <v>0.27923257153642533</v>
      </c>
      <c r="X304" s="176">
        <f t="shared" si="208"/>
        <v>0.72076742846357467</v>
      </c>
      <c r="Y304" s="173">
        <f t="shared" si="209"/>
        <v>0.35000000000000003</v>
      </c>
      <c r="Z304" s="173">
        <f t="shared" si="185"/>
        <v>0.7909722222222223</v>
      </c>
      <c r="AA304" s="174">
        <f t="shared" si="210"/>
        <v>74.525512870020137</v>
      </c>
      <c r="AB304" s="174">
        <f t="shared" si="211"/>
        <v>43.636322467814018</v>
      </c>
      <c r="AC304" s="170">
        <f t="shared" si="212"/>
        <v>87.036373982327603</v>
      </c>
      <c r="AD304" s="170">
        <f t="shared" si="213"/>
        <v>5.8024249321551737</v>
      </c>
      <c r="AE304" s="176">
        <f t="shared" si="214"/>
        <v>0.25823229449353441</v>
      </c>
      <c r="AF304" s="176">
        <f t="shared" si="215"/>
        <v>0.74176770550646554</v>
      </c>
      <c r="AG304" s="173">
        <f t="shared" si="186"/>
        <v>0.32869688568019184</v>
      </c>
      <c r="AH304" s="173">
        <f t="shared" si="187"/>
        <v>0.81223229669312291</v>
      </c>
      <c r="AI304" s="170">
        <f t="shared" si="216"/>
        <v>95.588915330670687</v>
      </c>
      <c r="AJ304" s="170">
        <f t="shared" si="217"/>
        <v>6.3725943553780455</v>
      </c>
      <c r="AK304" s="176">
        <f t="shared" si="218"/>
        <v>0.23447523519258143</v>
      </c>
      <c r="AL304" s="176">
        <f t="shared" si="219"/>
        <v>0.76552476480741849</v>
      </c>
      <c r="AM304" s="173">
        <f t="shared" si="188"/>
        <v>0.30493982637923883</v>
      </c>
      <c r="AN304" s="173">
        <f t="shared" si="189"/>
        <v>0.83598935599407598</v>
      </c>
      <c r="AO304" s="170">
        <f t="shared" si="220"/>
        <v>104.09838583293114</v>
      </c>
      <c r="AP304" s="170">
        <f t="shared" si="221"/>
        <v>6.9398923888620763</v>
      </c>
      <c r="AQ304" s="176">
        <f t="shared" si="222"/>
        <v>0.21083781713074681</v>
      </c>
      <c r="AR304" s="176">
        <f t="shared" si="223"/>
        <v>0.78916218286925321</v>
      </c>
      <c r="AS304" s="173">
        <f t="shared" si="190"/>
        <v>0.28130240831740422</v>
      </c>
      <c r="AT304" s="173">
        <f t="shared" si="191"/>
        <v>0.85962677405591059</v>
      </c>
      <c r="AU304" s="177">
        <f t="shared" si="229"/>
        <v>7</v>
      </c>
      <c r="AV304" s="178" t="str">
        <f t="shared" si="224"/>
        <v>Samedi</v>
      </c>
      <c r="AW304" s="177" t="str">
        <f>IF($BD$9="OUI","U",IF(Paramètres!$E$10=Paramètres!$G$10,"-",IF(F304&lt;$BD$7,$BF$8,IF(AND(F304&gt;=$BD$7,F304&lt;$BD$8),$BF$7,IF(AND(F304&gt;=$BD$8,F304&lt;$BE$7),$BF$8,$BF$7)))))</f>
        <v>E</v>
      </c>
      <c r="AX304" s="179">
        <f>IF($BD$9="OUI",0,IF(AW304="H",Paramètres!$E$10,IF(AW304="E",Paramètres!$G$10,Paramètres!$E$10)))</f>
        <v>2</v>
      </c>
      <c r="AY304" s="168" t="str">
        <f t="shared" si="192"/>
        <v>-</v>
      </c>
      <c r="AZ304" s="298">
        <f t="shared" si="225"/>
        <v>2.0696870084897512E-3</v>
      </c>
      <c r="BB304" s="240" t="str">
        <f>IF($BD$9="OUI","U",IF(Paramètres!$D$10=Paramètres!$G$10,"",IF(F304&lt;$BD$7,$BF$8,IF(AND(F304&gt;=$BD$7,F304&lt;$BD$8),$BF$7,IF(AND(F304&gt;=$BD$8,F304&lt;$BE$7),$BF$8,$BF$7)))))</f>
        <v>E</v>
      </c>
    </row>
    <row r="305" spans="6:54" ht="14">
      <c r="F305" s="297">
        <f t="shared" si="226"/>
        <v>44493</v>
      </c>
      <c r="G305" s="169">
        <f t="shared" si="193"/>
        <v>297</v>
      </c>
      <c r="H305" s="170">
        <f t="shared" si="194"/>
        <v>289.72320000000002</v>
      </c>
      <c r="I305" s="170">
        <f t="shared" si="195"/>
        <v>-1.8144203446693432</v>
      </c>
      <c r="J305" s="170">
        <f t="shared" si="196"/>
        <v>210.9087796553307</v>
      </c>
      <c r="K305" s="170">
        <f t="shared" si="197"/>
        <v>-2.1295245005401209</v>
      </c>
      <c r="L305" s="171">
        <f t="shared" si="198"/>
        <v>-15.775779380837857</v>
      </c>
      <c r="M305" s="172" t="str">
        <f t="shared" si="199"/>
        <v>-</v>
      </c>
      <c r="N305" s="173">
        <f t="shared" si="200"/>
        <v>0.65732414086824409</v>
      </c>
      <c r="O305" s="174">
        <f t="shared" si="201"/>
        <v>-11.790808198385241</v>
      </c>
      <c r="P305" s="175">
        <f t="shared" si="228"/>
        <v>0.57037175814602314</v>
      </c>
      <c r="Q305" s="174">
        <f t="shared" si="202"/>
        <v>33.027052912725871</v>
      </c>
      <c r="R305" s="170">
        <f t="shared" si="203"/>
        <v>79.105459462673593</v>
      </c>
      <c r="S305" s="170">
        <f t="shared" si="204"/>
        <v>5.273697297511573</v>
      </c>
      <c r="T305" s="291">
        <f t="shared" si="227"/>
        <v>0.43947477479263108</v>
      </c>
      <c r="U305" s="170">
        <f t="shared" si="205"/>
        <v>6.726302702488427</v>
      </c>
      <c r="V305" s="170">
        <f t="shared" si="206"/>
        <v>17.273697297511575</v>
      </c>
      <c r="W305" s="176">
        <f t="shared" si="207"/>
        <v>0.28026261260368446</v>
      </c>
      <c r="X305" s="176">
        <f t="shared" si="208"/>
        <v>0.71973738739631565</v>
      </c>
      <c r="Y305" s="173">
        <f t="shared" si="209"/>
        <v>0.35069444444444442</v>
      </c>
      <c r="Z305" s="173">
        <f t="shared" si="185"/>
        <v>0.79027777777777775</v>
      </c>
      <c r="AA305" s="174">
        <f t="shared" si="210"/>
        <v>74.021936447742178</v>
      </c>
      <c r="AB305" s="174">
        <f t="shared" si="211"/>
        <v>43.561022529610121</v>
      </c>
      <c r="AC305" s="170">
        <f t="shared" si="212"/>
        <v>86.680878323954843</v>
      </c>
      <c r="AD305" s="170">
        <f t="shared" si="213"/>
        <v>5.7787252215969893</v>
      </c>
      <c r="AE305" s="176">
        <f t="shared" si="214"/>
        <v>0.25921978243345878</v>
      </c>
      <c r="AF305" s="176">
        <f t="shared" si="215"/>
        <v>0.74078021756654122</v>
      </c>
      <c r="AG305" s="173">
        <f t="shared" si="186"/>
        <v>0.32959154057948187</v>
      </c>
      <c r="AH305" s="173">
        <f t="shared" si="187"/>
        <v>0.81115197571256437</v>
      </c>
      <c r="AI305" s="170">
        <f t="shared" si="216"/>
        <v>95.24310727216475</v>
      </c>
      <c r="AJ305" s="170">
        <f t="shared" si="217"/>
        <v>6.3495404848109835</v>
      </c>
      <c r="AK305" s="176">
        <f t="shared" si="218"/>
        <v>0.23543581313287568</v>
      </c>
      <c r="AL305" s="176">
        <f t="shared" si="219"/>
        <v>0.76456418686712435</v>
      </c>
      <c r="AM305" s="173">
        <f t="shared" si="188"/>
        <v>0.30580757127889874</v>
      </c>
      <c r="AN305" s="173">
        <f t="shared" si="189"/>
        <v>0.8349359450131475</v>
      </c>
      <c r="AO305" s="170">
        <f t="shared" si="220"/>
        <v>103.75450281836093</v>
      </c>
      <c r="AP305" s="170">
        <f t="shared" si="221"/>
        <v>6.9169668545573959</v>
      </c>
      <c r="AQ305" s="176">
        <f t="shared" si="222"/>
        <v>0.21179304772677518</v>
      </c>
      <c r="AR305" s="176">
        <f t="shared" si="223"/>
        <v>0.78820695227322479</v>
      </c>
      <c r="AS305" s="173">
        <f t="shared" si="190"/>
        <v>0.28216480587279824</v>
      </c>
      <c r="AT305" s="173">
        <f t="shared" si="191"/>
        <v>0.85857871041924794</v>
      </c>
      <c r="AU305" s="177">
        <f t="shared" si="229"/>
        <v>1</v>
      </c>
      <c r="AV305" s="178" t="str">
        <f t="shared" si="224"/>
        <v>Dimanche</v>
      </c>
      <c r="AW305" s="177" t="str">
        <f>IF($BD$9="OUI","U",IF(Paramètres!$E$10=Paramètres!$G$10,"-",IF(F305&lt;$BD$7,$BF$8,IF(AND(F305&gt;=$BD$7,F305&lt;$BD$8),$BF$7,IF(AND(F305&gt;=$BD$8,F305&lt;$BE$7),$BF$8,$BF$7)))))</f>
        <v>E</v>
      </c>
      <c r="AX305" s="179">
        <f>IF($BD$9="OUI",0,IF(AW305="H",Paramètres!$E$10,IF(AW305="E",Paramètres!$G$10,Paramètres!$E$10)))</f>
        <v>2</v>
      </c>
      <c r="AY305" s="168" t="str">
        <f t="shared" si="192"/>
        <v>-</v>
      </c>
      <c r="AZ305" s="298">
        <f t="shared" si="225"/>
        <v>2.0600821345182485E-3</v>
      </c>
      <c r="BB305" s="240" t="str">
        <f>IF($BD$9="OUI","U",IF(Paramètres!$D$10=Paramètres!$G$10,"",IF(F305&lt;$BD$7,$BF$8,IF(AND(F305&gt;=$BD$7,F305&lt;$BD$8),$BF$7,IF(AND(F305&gt;=$BD$8,F305&lt;$BE$7),$BF$8,$BF$7)))))</f>
        <v>E</v>
      </c>
    </row>
    <row r="306" spans="6:54" ht="14">
      <c r="F306" s="297">
        <f t="shared" si="226"/>
        <v>44494</v>
      </c>
      <c r="G306" s="169">
        <f t="shared" si="193"/>
        <v>298</v>
      </c>
      <c r="H306" s="170">
        <f t="shared" si="194"/>
        <v>290.7088</v>
      </c>
      <c r="I306" s="170">
        <f t="shared" si="195"/>
        <v>-1.803566788173723</v>
      </c>
      <c r="J306" s="170">
        <f t="shared" si="196"/>
        <v>211.90523321182627</v>
      </c>
      <c r="K306" s="170">
        <f t="shared" si="197"/>
        <v>-2.1708584553441912</v>
      </c>
      <c r="L306" s="171">
        <f t="shared" si="198"/>
        <v>-15.897700974071657</v>
      </c>
      <c r="M306" s="172" t="str">
        <f t="shared" si="199"/>
        <v>-</v>
      </c>
      <c r="N306" s="173">
        <f t="shared" si="200"/>
        <v>0.66240420725298577</v>
      </c>
      <c r="O306" s="174">
        <f t="shared" si="201"/>
        <v>-12.136629084539798</v>
      </c>
      <c r="P306" s="175">
        <f t="shared" si="228"/>
        <v>0.57028709037294412</v>
      </c>
      <c r="Q306" s="174">
        <f t="shared" si="202"/>
        <v>32.681232026571315</v>
      </c>
      <c r="R306" s="170">
        <f t="shared" si="203"/>
        <v>78.736473206382001</v>
      </c>
      <c r="S306" s="170">
        <f t="shared" si="204"/>
        <v>5.2490982137588</v>
      </c>
      <c r="T306" s="291">
        <f t="shared" si="227"/>
        <v>0.43742485114656665</v>
      </c>
      <c r="U306" s="170">
        <f t="shared" si="205"/>
        <v>6.7509017862412</v>
      </c>
      <c r="V306" s="170">
        <f t="shared" si="206"/>
        <v>17.249098213758799</v>
      </c>
      <c r="W306" s="176">
        <f t="shared" si="207"/>
        <v>0.28128757442671665</v>
      </c>
      <c r="X306" s="176">
        <f t="shared" si="208"/>
        <v>0.7187124255732833</v>
      </c>
      <c r="Y306" s="173">
        <f t="shared" si="209"/>
        <v>0.35138888888888892</v>
      </c>
      <c r="Z306" s="173">
        <f t="shared" si="185"/>
        <v>0.78888888888888886</v>
      </c>
      <c r="AA306" s="174">
        <f t="shared" si="210"/>
        <v>73.522048875715967</v>
      </c>
      <c r="AB306" s="174">
        <f t="shared" si="211"/>
        <v>43.483864326921555</v>
      </c>
      <c r="AC306" s="170">
        <f t="shared" si="212"/>
        <v>86.327725048937566</v>
      </c>
      <c r="AD306" s="170">
        <f t="shared" si="213"/>
        <v>5.7551816699291711</v>
      </c>
      <c r="AE306" s="176">
        <f t="shared" si="214"/>
        <v>0.2602007637529512</v>
      </c>
      <c r="AF306" s="176">
        <f t="shared" si="215"/>
        <v>0.7397992362470488</v>
      </c>
      <c r="AG306" s="173">
        <f t="shared" si="186"/>
        <v>0.33048785412589526</v>
      </c>
      <c r="AH306" s="173">
        <f t="shared" si="187"/>
        <v>0.81008632661999291</v>
      </c>
      <c r="AI306" s="170">
        <f t="shared" si="216"/>
        <v>94.90021452380681</v>
      </c>
      <c r="AJ306" s="170">
        <f t="shared" si="217"/>
        <v>6.326680968253787</v>
      </c>
      <c r="AK306" s="176">
        <f t="shared" si="218"/>
        <v>0.23638829298942554</v>
      </c>
      <c r="AL306" s="176">
        <f t="shared" si="219"/>
        <v>0.76361170701057446</v>
      </c>
      <c r="AM306" s="173">
        <f t="shared" si="188"/>
        <v>0.3066753833623696</v>
      </c>
      <c r="AN306" s="173">
        <f t="shared" si="189"/>
        <v>0.83389879738351846</v>
      </c>
      <c r="AO306" s="170">
        <f t="shared" si="220"/>
        <v>103.41416499456274</v>
      </c>
      <c r="AP306" s="170">
        <f t="shared" si="221"/>
        <v>6.8942776663041823</v>
      </c>
      <c r="AQ306" s="176">
        <f t="shared" si="222"/>
        <v>0.21273843057065908</v>
      </c>
      <c r="AR306" s="176">
        <f t="shared" si="223"/>
        <v>0.787261569429341</v>
      </c>
      <c r="AS306" s="173">
        <f t="shared" si="190"/>
        <v>0.28302552094360311</v>
      </c>
      <c r="AT306" s="173">
        <f t="shared" si="191"/>
        <v>0.85754865980228512</v>
      </c>
      <c r="AU306" s="177">
        <f t="shared" si="229"/>
        <v>2</v>
      </c>
      <c r="AV306" s="178" t="str">
        <f t="shared" si="224"/>
        <v>Lundi</v>
      </c>
      <c r="AW306" s="177" t="str">
        <f>IF($BD$9="OUI","U",IF(Paramètres!$E$10=Paramètres!$G$10,"-",IF(F306&lt;$BD$7,$BF$8,IF(AND(F306&gt;=$BD$7,F306&lt;$BD$8),$BF$7,IF(AND(F306&gt;=$BD$8,F306&lt;$BE$7),$BF$8,$BF$7)))))</f>
        <v>E</v>
      </c>
      <c r="AX306" s="179">
        <f>IF($BD$9="OUI",0,IF(AW306="H",Paramètres!$E$10,IF(AW306="E",Paramètres!$G$10,Paramètres!$E$10)))</f>
        <v>2</v>
      </c>
      <c r="AY306" s="168" t="str">
        <f t="shared" si="192"/>
        <v>-</v>
      </c>
      <c r="AZ306" s="298">
        <f t="shared" si="225"/>
        <v>2.0499236460644332E-3</v>
      </c>
      <c r="BB306" s="240" t="str">
        <f>IF($BD$9="OUI","U",IF(Paramètres!$D$10=Paramètres!$G$10,"",IF(F306&lt;$BD$7,$BF$8,IF(AND(F306&gt;=$BD$7,F306&lt;$BD$8),$BF$7,IF(AND(F306&gt;=$BD$8,F306&lt;$BE$7),$BF$8,$BF$7)))))</f>
        <v>E</v>
      </c>
    </row>
    <row r="307" spans="6:54" ht="14">
      <c r="F307" s="297">
        <f t="shared" si="226"/>
        <v>44495</v>
      </c>
      <c r="G307" s="169">
        <f t="shared" si="193"/>
        <v>299</v>
      </c>
      <c r="H307" s="170">
        <f t="shared" si="194"/>
        <v>291.69440000000009</v>
      </c>
      <c r="I307" s="170">
        <f t="shared" si="195"/>
        <v>-1.7921678118371727</v>
      </c>
      <c r="J307" s="170">
        <f t="shared" si="196"/>
        <v>212.90223218816288</v>
      </c>
      <c r="K307" s="170">
        <f t="shared" si="197"/>
        <v>-2.2097391499643053</v>
      </c>
      <c r="L307" s="171">
        <f t="shared" si="198"/>
        <v>-16.00762784720591</v>
      </c>
      <c r="M307" s="172" t="str">
        <f t="shared" si="199"/>
        <v>-</v>
      </c>
      <c r="N307" s="173">
        <f t="shared" si="200"/>
        <v>0.66698449363357959</v>
      </c>
      <c r="O307" s="174">
        <f t="shared" si="201"/>
        <v>-12.479354448597269</v>
      </c>
      <c r="P307" s="175">
        <f t="shared" si="228"/>
        <v>0.5702107522666009</v>
      </c>
      <c r="Q307" s="174">
        <f t="shared" si="202"/>
        <v>32.338506662513844</v>
      </c>
      <c r="R307" s="170">
        <f t="shared" si="203"/>
        <v>78.369418745528463</v>
      </c>
      <c r="S307" s="170">
        <f t="shared" si="204"/>
        <v>5.2246279163685641</v>
      </c>
      <c r="T307" s="291">
        <f t="shared" si="227"/>
        <v>0.43538565969738036</v>
      </c>
      <c r="U307" s="170">
        <f t="shared" si="205"/>
        <v>6.7753720836314359</v>
      </c>
      <c r="V307" s="170">
        <f t="shared" si="206"/>
        <v>17.224627916368565</v>
      </c>
      <c r="W307" s="176">
        <f t="shared" si="207"/>
        <v>0.28230717015130985</v>
      </c>
      <c r="X307" s="176">
        <f t="shared" si="208"/>
        <v>0.71769282984869021</v>
      </c>
      <c r="Y307" s="173">
        <f t="shared" si="209"/>
        <v>0.3527777777777778</v>
      </c>
      <c r="Z307" s="173">
        <f t="shared" si="185"/>
        <v>0.78819444444444453</v>
      </c>
      <c r="AA307" s="174">
        <f t="shared" si="210"/>
        <v>73.026002096805627</v>
      </c>
      <c r="AB307" s="174">
        <f t="shared" si="211"/>
        <v>43.404913004115876</v>
      </c>
      <c r="AC307" s="170">
        <f t="shared" si="212"/>
        <v>85.977003902912429</v>
      </c>
      <c r="AD307" s="170">
        <f t="shared" si="213"/>
        <v>5.731800260194162</v>
      </c>
      <c r="AE307" s="176">
        <f t="shared" si="214"/>
        <v>0.26117498915857656</v>
      </c>
      <c r="AF307" s="176">
        <f t="shared" si="215"/>
        <v>0.73882501084142349</v>
      </c>
      <c r="AG307" s="173">
        <f t="shared" si="186"/>
        <v>0.3313857414251774</v>
      </c>
      <c r="AH307" s="173">
        <f t="shared" si="187"/>
        <v>0.80903576310802439</v>
      </c>
      <c r="AI307" s="170">
        <f t="shared" si="216"/>
        <v>94.560310369819177</v>
      </c>
      <c r="AJ307" s="170">
        <f t="shared" si="217"/>
        <v>6.3040206913212788</v>
      </c>
      <c r="AK307" s="176">
        <f t="shared" si="218"/>
        <v>0.23733247119494671</v>
      </c>
      <c r="AL307" s="176">
        <f t="shared" si="219"/>
        <v>0.76266752880505317</v>
      </c>
      <c r="AM307" s="173">
        <f t="shared" si="188"/>
        <v>0.30754322346154755</v>
      </c>
      <c r="AN307" s="173">
        <f t="shared" si="189"/>
        <v>0.83287828107165407</v>
      </c>
      <c r="AO307" s="170">
        <f t="shared" si="220"/>
        <v>103.07742701814159</v>
      </c>
      <c r="AP307" s="170">
        <f t="shared" si="221"/>
        <v>6.8718284678761057</v>
      </c>
      <c r="AQ307" s="176">
        <f t="shared" si="222"/>
        <v>0.2136738138384956</v>
      </c>
      <c r="AR307" s="176">
        <f t="shared" si="223"/>
        <v>0.7863261861615044</v>
      </c>
      <c r="AS307" s="173">
        <f t="shared" si="190"/>
        <v>0.28388456610509644</v>
      </c>
      <c r="AT307" s="173">
        <f t="shared" si="191"/>
        <v>0.8565369384281053</v>
      </c>
      <c r="AU307" s="177">
        <f t="shared" si="229"/>
        <v>3</v>
      </c>
      <c r="AV307" s="178" t="str">
        <f t="shared" si="224"/>
        <v>Mardi</v>
      </c>
      <c r="AW307" s="177" t="str">
        <f>IF($BD$9="OUI","U",IF(Paramètres!$E$10=Paramètres!$G$10,"-",IF(F307&lt;$BD$7,$BF$8,IF(AND(F307&gt;=$BD$7,F307&lt;$BD$8),$BF$7,IF(AND(F307&gt;=$BD$8,F307&lt;$BE$7),$BF$8,$BF$7)))))</f>
        <v>E</v>
      </c>
      <c r="AX307" s="179">
        <f>IF($BD$9="OUI",0,IF(AW307="H",Paramètres!$E$10,IF(AW307="E",Paramètres!$G$10,Paramètres!$E$10)))</f>
        <v>2</v>
      </c>
      <c r="AY307" s="168" t="str">
        <f t="shared" si="192"/>
        <v>-</v>
      </c>
      <c r="AZ307" s="298">
        <f t="shared" si="225"/>
        <v>2.039191449186295E-3</v>
      </c>
      <c r="BB307" s="240" t="str">
        <f>IF($BD$9="OUI","U",IF(Paramètres!$D$10=Paramètres!$G$10,"",IF(F307&lt;$BD$7,$BF$8,IF(AND(F307&gt;=$BD$7,F307&lt;$BD$8),$BF$7,IF(AND(F307&gt;=$BD$8,F307&lt;$BE$7),$BF$8,$BF$7)))))</f>
        <v>E</v>
      </c>
    </row>
    <row r="308" spans="6:54" ht="14">
      <c r="F308" s="297">
        <f t="shared" si="226"/>
        <v>44496</v>
      </c>
      <c r="G308" s="169">
        <f t="shared" si="193"/>
        <v>300</v>
      </c>
      <c r="H308" s="170">
        <f t="shared" si="194"/>
        <v>292.68000000000006</v>
      </c>
      <c r="I308" s="170">
        <f t="shared" si="195"/>
        <v>-1.7802263376555847</v>
      </c>
      <c r="J308" s="170">
        <f t="shared" si="196"/>
        <v>213.89977366234439</v>
      </c>
      <c r="K308" s="170">
        <f t="shared" si="197"/>
        <v>-2.2461067451810068</v>
      </c>
      <c r="L308" s="171">
        <f t="shared" si="198"/>
        <v>-16.105332331346368</v>
      </c>
      <c r="M308" s="172" t="str">
        <f t="shared" si="199"/>
        <v>-</v>
      </c>
      <c r="N308" s="173">
        <f t="shared" si="200"/>
        <v>0.67105551380609862</v>
      </c>
      <c r="O308" s="174">
        <f t="shared" si="201"/>
        <v>-12.818873243929016</v>
      </c>
      <c r="P308" s="175">
        <f t="shared" si="228"/>
        <v>0.57014290193039219</v>
      </c>
      <c r="Q308" s="174">
        <f t="shared" si="202"/>
        <v>31.998987867182098</v>
      </c>
      <c r="R308" s="170">
        <f t="shared" si="203"/>
        <v>78.004403043160423</v>
      </c>
      <c r="S308" s="170">
        <f t="shared" si="204"/>
        <v>5.2002935362106948</v>
      </c>
      <c r="T308" s="291">
        <f t="shared" si="227"/>
        <v>0.43335779468422458</v>
      </c>
      <c r="U308" s="170">
        <f t="shared" si="205"/>
        <v>6.7997064637893052</v>
      </c>
      <c r="V308" s="170">
        <f t="shared" si="206"/>
        <v>17.200293536210694</v>
      </c>
      <c r="W308" s="176">
        <f t="shared" si="207"/>
        <v>0.28332110265788774</v>
      </c>
      <c r="X308" s="176">
        <f t="shared" si="208"/>
        <v>0.71667889734211221</v>
      </c>
      <c r="Y308" s="173">
        <f t="shared" si="209"/>
        <v>0.35347222222222219</v>
      </c>
      <c r="Z308" s="173">
        <f t="shared" si="185"/>
        <v>0.78680555555555554</v>
      </c>
      <c r="AA308" s="174">
        <f t="shared" si="210"/>
        <v>72.533950128960839</v>
      </c>
      <c r="AB308" s="174">
        <f t="shared" si="211"/>
        <v>43.324236772634535</v>
      </c>
      <c r="AC308" s="170">
        <f t="shared" si="212"/>
        <v>85.628807604288866</v>
      </c>
      <c r="AD308" s="170">
        <f t="shared" si="213"/>
        <v>5.7085871736192582</v>
      </c>
      <c r="AE308" s="176">
        <f t="shared" si="214"/>
        <v>0.26214220109919756</v>
      </c>
      <c r="AF308" s="176">
        <f t="shared" si="215"/>
        <v>0.73785779890080239</v>
      </c>
      <c r="AG308" s="173">
        <f t="shared" si="186"/>
        <v>0.33228510302958975</v>
      </c>
      <c r="AH308" s="173">
        <f t="shared" si="187"/>
        <v>0.80800070083119457</v>
      </c>
      <c r="AI308" s="170">
        <f t="shared" si="216"/>
        <v>94.223470499508537</v>
      </c>
      <c r="AJ308" s="170">
        <f t="shared" si="217"/>
        <v>6.2815646999672357</v>
      </c>
      <c r="AK308" s="176">
        <f t="shared" si="218"/>
        <v>0.23826813750136519</v>
      </c>
      <c r="AL308" s="176">
        <f t="shared" si="219"/>
        <v>0.76173186249863478</v>
      </c>
      <c r="AM308" s="173">
        <f t="shared" si="188"/>
        <v>0.30841103943175735</v>
      </c>
      <c r="AN308" s="173">
        <f t="shared" si="189"/>
        <v>0.83187476442902686</v>
      </c>
      <c r="AO308" s="170">
        <f t="shared" si="220"/>
        <v>102.74434565180297</v>
      </c>
      <c r="AP308" s="170">
        <f t="shared" si="221"/>
        <v>6.8496230434535317</v>
      </c>
      <c r="AQ308" s="176">
        <f t="shared" si="222"/>
        <v>0.21459903985610285</v>
      </c>
      <c r="AR308" s="176">
        <f t="shared" si="223"/>
        <v>0.78540096014389726</v>
      </c>
      <c r="AS308" s="173">
        <f t="shared" si="190"/>
        <v>0.28474194178649503</v>
      </c>
      <c r="AT308" s="173">
        <f t="shared" si="191"/>
        <v>0.85554386207428934</v>
      </c>
      <c r="AU308" s="177">
        <f t="shared" si="229"/>
        <v>4</v>
      </c>
      <c r="AV308" s="178" t="str">
        <f t="shared" si="224"/>
        <v>Mercredi</v>
      </c>
      <c r="AW308" s="177" t="str">
        <f>IF($BD$9="OUI","U",IF(Paramètres!$E$10=Paramètres!$G$10,"-",IF(F308&lt;$BD$7,$BF$8,IF(AND(F308&gt;=$BD$7,F308&lt;$BD$8),$BF$7,IF(AND(F308&gt;=$BD$8,F308&lt;$BE$7),$BF$8,$BF$7)))))</f>
        <v>E</v>
      </c>
      <c r="AX308" s="179">
        <f>IF($BD$9="OUI",0,IF(AW308="H",Paramètres!$E$10,IF(AW308="E",Paramètres!$G$10,Paramètres!$E$10)))</f>
        <v>2</v>
      </c>
      <c r="AY308" s="168" t="str">
        <f t="shared" si="192"/>
        <v>-</v>
      </c>
      <c r="AZ308" s="298">
        <f t="shared" si="225"/>
        <v>2.0278650131557718E-3</v>
      </c>
      <c r="BB308" s="240" t="str">
        <f>IF($BD$9="OUI","U",IF(Paramètres!$D$10=Paramètres!$G$10,"",IF(F308&lt;$BD$7,$BF$8,IF(AND(F308&gt;=$BD$7,F308&lt;$BD$8),$BF$7,IF(AND(F308&gt;=$BD$8,F308&lt;$BE$7),$BF$8,$BF$7)))))</f>
        <v>E</v>
      </c>
    </row>
    <row r="309" spans="6:54" ht="14">
      <c r="F309" s="297">
        <f t="shared" si="226"/>
        <v>44497</v>
      </c>
      <c r="G309" s="169">
        <f t="shared" si="193"/>
        <v>301</v>
      </c>
      <c r="H309" s="170">
        <f t="shared" si="194"/>
        <v>293.66560000000004</v>
      </c>
      <c r="I309" s="170">
        <f t="shared" si="195"/>
        <v>-1.767745462582887</v>
      </c>
      <c r="J309" s="170">
        <f t="shared" si="196"/>
        <v>214.89785453741706</v>
      </c>
      <c r="K309" s="170">
        <f t="shared" si="197"/>
        <v>-2.2799036179579288</v>
      </c>
      <c r="L309" s="171">
        <f t="shared" si="198"/>
        <v>-16.190596322163262</v>
      </c>
      <c r="M309" s="172" t="str">
        <f t="shared" si="199"/>
        <v>-</v>
      </c>
      <c r="N309" s="173">
        <f t="shared" si="200"/>
        <v>0.6746081800901359</v>
      </c>
      <c r="O309" s="174">
        <f t="shared" si="201"/>
        <v>-13.155074068902717</v>
      </c>
      <c r="P309" s="175">
        <f t="shared" si="228"/>
        <v>0.57008369082565824</v>
      </c>
      <c r="Q309" s="174">
        <f t="shared" si="202"/>
        <v>31.662787042208397</v>
      </c>
      <c r="R309" s="170">
        <f t="shared" si="203"/>
        <v>77.641536830116465</v>
      </c>
      <c r="S309" s="170">
        <f t="shared" si="204"/>
        <v>5.1761024553410975</v>
      </c>
      <c r="T309" s="291">
        <f t="shared" si="227"/>
        <v>0.43134187127842477</v>
      </c>
      <c r="U309" s="170">
        <f t="shared" si="205"/>
        <v>6.8238975446589025</v>
      </c>
      <c r="V309" s="170">
        <f t="shared" si="206"/>
        <v>17.176102455341098</v>
      </c>
      <c r="W309" s="176">
        <f t="shared" si="207"/>
        <v>0.28432906436078759</v>
      </c>
      <c r="X309" s="176">
        <f t="shared" si="208"/>
        <v>0.71567093563921247</v>
      </c>
      <c r="Y309" s="173">
        <f t="shared" si="209"/>
        <v>0.35416666666666669</v>
      </c>
      <c r="Z309" s="173">
        <f t="shared" si="185"/>
        <v>0.78541666666666676</v>
      </c>
      <c r="AA309" s="174">
        <f t="shared" si="210"/>
        <v>72.046049073038205</v>
      </c>
      <c r="AB309" s="174">
        <f t="shared" si="211"/>
        <v>43.241906958558658</v>
      </c>
      <c r="AC309" s="170">
        <f t="shared" si="212"/>
        <v>85.283231890771873</v>
      </c>
      <c r="AD309" s="170">
        <f t="shared" si="213"/>
        <v>5.6855487927181247</v>
      </c>
      <c r="AE309" s="176">
        <f t="shared" si="214"/>
        <v>0.26310213363674478</v>
      </c>
      <c r="AF309" s="176">
        <f t="shared" si="215"/>
        <v>0.73689786636325516</v>
      </c>
      <c r="AG309" s="173">
        <f t="shared" si="186"/>
        <v>0.33318582446240302</v>
      </c>
      <c r="AH309" s="173">
        <f t="shared" si="187"/>
        <v>0.80698155718891329</v>
      </c>
      <c r="AI309" s="170">
        <f t="shared" si="216"/>
        <v>93.889773035675049</v>
      </c>
      <c r="AJ309" s="170">
        <f t="shared" si="217"/>
        <v>6.2593182023783367</v>
      </c>
      <c r="AK309" s="176">
        <f t="shared" si="218"/>
        <v>0.23919507490090264</v>
      </c>
      <c r="AL309" s="176">
        <f t="shared" si="219"/>
        <v>0.76080492509909747</v>
      </c>
      <c r="AM309" s="173">
        <f t="shared" si="188"/>
        <v>0.30927876572656088</v>
      </c>
      <c r="AN309" s="173">
        <f t="shared" si="189"/>
        <v>0.8308886159247556</v>
      </c>
      <c r="AO309" s="170">
        <f t="shared" si="220"/>
        <v>102.41497977740231</v>
      </c>
      <c r="AP309" s="170">
        <f t="shared" si="221"/>
        <v>6.8276653184934872</v>
      </c>
      <c r="AQ309" s="176">
        <f t="shared" si="222"/>
        <v>0.21551394506277136</v>
      </c>
      <c r="AR309" s="176">
        <f t="shared" si="223"/>
        <v>0.78448605493722867</v>
      </c>
      <c r="AS309" s="173">
        <f t="shared" si="190"/>
        <v>0.28559763588842962</v>
      </c>
      <c r="AT309" s="173">
        <f t="shared" si="191"/>
        <v>0.8545697457628868</v>
      </c>
      <c r="AU309" s="177">
        <f t="shared" si="229"/>
        <v>5</v>
      </c>
      <c r="AV309" s="178" t="str">
        <f t="shared" si="224"/>
        <v>Jeudi</v>
      </c>
      <c r="AW309" s="177" t="str">
        <f>IF($BD$9="OUI","U",IF(Paramètres!$E$10=Paramètres!$G$10,"-",IF(F309&lt;$BD$7,$BF$8,IF(AND(F309&gt;=$BD$7,F309&lt;$BD$8),$BF$7,IF(AND(F309&gt;=$BD$8,F309&lt;$BE$7),$BF$8,$BF$7)))))</f>
        <v>E</v>
      </c>
      <c r="AX309" s="179">
        <f>IF($BD$9="OUI",0,IF(AW309="H",Paramètres!$E$10,IF(AW309="E",Paramètres!$G$10,Paramètres!$E$10)))</f>
        <v>2</v>
      </c>
      <c r="AY309" s="168" t="str">
        <f t="shared" si="192"/>
        <v>-</v>
      </c>
      <c r="AZ309" s="298">
        <f t="shared" si="225"/>
        <v>2.0159234057998132E-3</v>
      </c>
      <c r="BB309" s="240" t="str">
        <f>IF($BD$9="OUI","U",IF(Paramètres!$D$10=Paramètres!$G$10,"",IF(F309&lt;$BD$7,$BF$8,IF(AND(F309&gt;=$BD$7,F309&lt;$BD$8),$BF$7,IF(AND(F309&gt;=$BD$8,F309&lt;$BE$7),$BF$8,$BF$7)))))</f>
        <v>E</v>
      </c>
    </row>
    <row r="310" spans="6:54" ht="14">
      <c r="F310" s="297">
        <f t="shared" si="226"/>
        <v>44498</v>
      </c>
      <c r="G310" s="169">
        <f t="shared" si="193"/>
        <v>302</v>
      </c>
      <c r="H310" s="170">
        <f t="shared" si="194"/>
        <v>294.65120000000002</v>
      </c>
      <c r="I310" s="170">
        <f t="shared" si="195"/>
        <v>-1.7547284581312987</v>
      </c>
      <c r="J310" s="170">
        <f t="shared" si="196"/>
        <v>215.89647154186878</v>
      </c>
      <c r="K310" s="170">
        <f t="shared" si="197"/>
        <v>-2.3110744878657328</v>
      </c>
      <c r="L310" s="171">
        <f t="shared" si="198"/>
        <v>-16.263211783988126</v>
      </c>
      <c r="M310" s="172" t="str">
        <f t="shared" si="199"/>
        <v>-</v>
      </c>
      <c r="N310" s="173">
        <f t="shared" si="200"/>
        <v>0.67763382433283859</v>
      </c>
      <c r="O310" s="174">
        <f t="shared" si="201"/>
        <v>-13.487845201338398</v>
      </c>
      <c r="P310" s="175">
        <f t="shared" si="228"/>
        <v>0.5700332634216132</v>
      </c>
      <c r="Q310" s="174">
        <f t="shared" si="202"/>
        <v>31.330015909772715</v>
      </c>
      <c r="R310" s="170">
        <f t="shared" si="203"/>
        <v>77.280934670248939</v>
      </c>
      <c r="S310" s="170">
        <f t="shared" si="204"/>
        <v>5.1520623113499289</v>
      </c>
      <c r="T310" s="291">
        <f t="shared" si="227"/>
        <v>0.42933852594582739</v>
      </c>
      <c r="U310" s="170">
        <f t="shared" si="205"/>
        <v>6.8479376886500711</v>
      </c>
      <c r="V310" s="170">
        <f t="shared" si="206"/>
        <v>17.15206231134993</v>
      </c>
      <c r="W310" s="176">
        <f t="shared" si="207"/>
        <v>0.28533073702708628</v>
      </c>
      <c r="X310" s="176">
        <f t="shared" si="208"/>
        <v>0.71466926297291378</v>
      </c>
      <c r="Y310" s="173">
        <f t="shared" si="209"/>
        <v>0.35555555555555557</v>
      </c>
      <c r="Z310" s="173">
        <f t="shared" si="185"/>
        <v>0.78472222222222221</v>
      </c>
      <c r="AA310" s="174">
        <f t="shared" si="210"/>
        <v>71.56245711489764</v>
      </c>
      <c r="AB310" s="174">
        <f t="shared" si="211"/>
        <v>43.157998046139525</v>
      </c>
      <c r="AC310" s="170">
        <f t="shared" si="212"/>
        <v>84.940375559248807</v>
      </c>
      <c r="AD310" s="170">
        <f t="shared" si="213"/>
        <v>5.6626917039499203</v>
      </c>
      <c r="AE310" s="176">
        <f t="shared" si="214"/>
        <v>0.26405451233541999</v>
      </c>
      <c r="AF310" s="176">
        <f t="shared" si="215"/>
        <v>0.73594548766458001</v>
      </c>
      <c r="AG310" s="173">
        <f t="shared" si="186"/>
        <v>0.33408777575703313</v>
      </c>
      <c r="AH310" s="173">
        <f t="shared" si="187"/>
        <v>0.80597875108619332</v>
      </c>
      <c r="AI310" s="170">
        <f t="shared" si="216"/>
        <v>93.559298557161</v>
      </c>
      <c r="AJ310" s="170">
        <f t="shared" si="217"/>
        <v>6.2372865704773996</v>
      </c>
      <c r="AK310" s="176">
        <f t="shared" si="218"/>
        <v>0.24011305956344167</v>
      </c>
      <c r="AL310" s="176">
        <f t="shared" si="219"/>
        <v>0.75988694043655836</v>
      </c>
      <c r="AM310" s="173">
        <f t="shared" si="188"/>
        <v>0.31014632298505485</v>
      </c>
      <c r="AN310" s="173">
        <f t="shared" si="189"/>
        <v>0.82992020385817167</v>
      </c>
      <c r="AO310" s="170">
        <f t="shared" si="220"/>
        <v>102.08939040412646</v>
      </c>
      <c r="AP310" s="170">
        <f t="shared" si="221"/>
        <v>6.8059593602750974</v>
      </c>
      <c r="AQ310" s="176">
        <f t="shared" si="222"/>
        <v>0.21641835998853762</v>
      </c>
      <c r="AR310" s="176">
        <f t="shared" si="223"/>
        <v>0.78358164001146235</v>
      </c>
      <c r="AS310" s="173">
        <f t="shared" si="190"/>
        <v>0.28645162341015079</v>
      </c>
      <c r="AT310" s="173">
        <f t="shared" si="191"/>
        <v>0.85361490343307567</v>
      </c>
      <c r="AU310" s="177">
        <f t="shared" si="229"/>
        <v>6</v>
      </c>
      <c r="AV310" s="178" t="str">
        <f t="shared" si="224"/>
        <v>Vendredi</v>
      </c>
      <c r="AW310" s="177" t="str">
        <f>IF($BD$9="OUI","U",IF(Paramètres!$E$10=Paramètres!$G$10,"-",IF(F310&lt;$BD$7,$BF$8,IF(AND(F310&gt;=$BD$7,F310&lt;$BD$8),$BF$7,IF(AND(F310&gt;=$BD$8,F310&lt;$BE$7),$BF$8,$BF$7)))))</f>
        <v>E</v>
      </c>
      <c r="AX310" s="179">
        <f>IF($BD$9="OUI",0,IF(AW310="H",Paramètres!$E$10,IF(AW310="E",Paramètres!$G$10,Paramètres!$E$10)))</f>
        <v>2</v>
      </c>
      <c r="AY310" s="168" t="str">
        <f t="shared" si="192"/>
        <v>-</v>
      </c>
      <c r="AZ310" s="298">
        <f t="shared" si="225"/>
        <v>2.0033453325973838E-3</v>
      </c>
      <c r="BB310" s="240" t="str">
        <f>IF($BD$9="OUI","U",IF(Paramètres!$D$10=Paramètres!$G$10,"",IF(F310&lt;$BD$7,$BF$8,IF(AND(F310&gt;=$BD$7,F310&lt;$BD$8),$BF$7,IF(AND(F310&gt;=$BD$8,F310&lt;$BE$7),$BF$8,$BF$7)))))</f>
        <v>E</v>
      </c>
    </row>
    <row r="311" spans="6:54" ht="14">
      <c r="F311" s="297">
        <f t="shared" si="226"/>
        <v>44499</v>
      </c>
      <c r="G311" s="169">
        <f t="shared" si="193"/>
        <v>303</v>
      </c>
      <c r="H311" s="170">
        <f t="shared" si="194"/>
        <v>295.63679999999999</v>
      </c>
      <c r="I311" s="170">
        <f t="shared" si="195"/>
        <v>-1.7411787699022341</v>
      </c>
      <c r="J311" s="170">
        <f t="shared" si="196"/>
        <v>216.89562123009773</v>
      </c>
      <c r="K311" s="170">
        <f t="shared" si="197"/>
        <v>-2.3395665445675005</v>
      </c>
      <c r="L311" s="171">
        <f t="shared" si="198"/>
        <v>-16.322981257878936</v>
      </c>
      <c r="M311" s="172" t="str">
        <f t="shared" si="199"/>
        <v>-</v>
      </c>
      <c r="N311" s="173">
        <f t="shared" si="200"/>
        <v>0.68012421907828902</v>
      </c>
      <c r="O311" s="174">
        <f t="shared" si="201"/>
        <v>-13.817074635983907</v>
      </c>
      <c r="P311" s="175">
        <f t="shared" si="228"/>
        <v>0.56999175684252235</v>
      </c>
      <c r="Q311" s="174">
        <f t="shared" si="202"/>
        <v>31.000786475127207</v>
      </c>
      <c r="R311" s="170">
        <f t="shared" si="203"/>
        <v>76.922715017895598</v>
      </c>
      <c r="S311" s="170">
        <f t="shared" si="204"/>
        <v>5.12818100119304</v>
      </c>
      <c r="T311" s="291">
        <f t="shared" si="227"/>
        <v>0.42734841676608665</v>
      </c>
      <c r="U311" s="170">
        <f t="shared" si="205"/>
        <v>6.87181899880696</v>
      </c>
      <c r="V311" s="170">
        <f t="shared" si="206"/>
        <v>17.128181001193042</v>
      </c>
      <c r="W311" s="176">
        <f t="shared" si="207"/>
        <v>0.28632579161695665</v>
      </c>
      <c r="X311" s="176">
        <f t="shared" si="208"/>
        <v>0.71367420838304341</v>
      </c>
      <c r="Y311" s="173">
        <f t="shared" si="209"/>
        <v>0.35625000000000001</v>
      </c>
      <c r="Z311" s="173">
        <f t="shared" si="185"/>
        <v>0.78333333333333333</v>
      </c>
      <c r="AA311" s="174">
        <f t="shared" si="210"/>
        <v>71.083334521356818</v>
      </c>
      <c r="AB311" s="174">
        <f t="shared" si="211"/>
        <v>43.072587716690009</v>
      </c>
      <c r="AC311" s="170">
        <f t="shared" si="212"/>
        <v>84.600340498504764</v>
      </c>
      <c r="AD311" s="170">
        <f t="shared" si="213"/>
        <v>5.6400226999003173</v>
      </c>
      <c r="AE311" s="176">
        <f t="shared" si="214"/>
        <v>0.26499905417082009</v>
      </c>
      <c r="AF311" s="176">
        <f t="shared" si="215"/>
        <v>0.73500094582917985</v>
      </c>
      <c r="AG311" s="173">
        <f t="shared" si="186"/>
        <v>0.33499081101334244</v>
      </c>
      <c r="AH311" s="173">
        <f t="shared" si="187"/>
        <v>0.8049927026717022</v>
      </c>
      <c r="AI311" s="170">
        <f t="shared" si="216"/>
        <v>93.232130115154845</v>
      </c>
      <c r="AJ311" s="170">
        <f t="shared" si="217"/>
        <v>6.2154753410103227</v>
      </c>
      <c r="AK311" s="176">
        <f t="shared" si="218"/>
        <v>0.24102186079123655</v>
      </c>
      <c r="AL311" s="176">
        <f t="shared" si="219"/>
        <v>0.75897813920876345</v>
      </c>
      <c r="AM311" s="173">
        <f t="shared" si="188"/>
        <v>0.3110136176337589</v>
      </c>
      <c r="AN311" s="173">
        <f t="shared" si="189"/>
        <v>0.82896989605128579</v>
      </c>
      <c r="AO311" s="170">
        <f t="shared" si="220"/>
        <v>101.76764067152828</v>
      </c>
      <c r="AP311" s="170">
        <f t="shared" si="221"/>
        <v>6.7845093781018857</v>
      </c>
      <c r="AQ311" s="176">
        <f t="shared" si="222"/>
        <v>0.21731210924575475</v>
      </c>
      <c r="AR311" s="176">
        <f t="shared" si="223"/>
        <v>0.78268789075424527</v>
      </c>
      <c r="AS311" s="173">
        <f t="shared" si="190"/>
        <v>0.28730386608827713</v>
      </c>
      <c r="AT311" s="173">
        <f t="shared" si="191"/>
        <v>0.85267964759676762</v>
      </c>
      <c r="AU311" s="177">
        <f t="shared" si="229"/>
        <v>7</v>
      </c>
      <c r="AV311" s="178" t="str">
        <f t="shared" si="224"/>
        <v>Samedi</v>
      </c>
      <c r="AW311" s="177" t="str">
        <f>IF($BD$9="OUI","U",IF(Paramètres!$E$10=Paramètres!$G$10,"-",IF(F311&lt;$BD$7,$BF$8,IF(AND(F311&gt;=$BD$7,F311&lt;$BD$8),$BF$7,IF(AND(F311&gt;=$BD$8,F311&lt;$BE$7),$BF$8,$BF$7)))))</f>
        <v>E</v>
      </c>
      <c r="AX311" s="179">
        <f>IF($BD$9="OUI",0,IF(AW311="H",Paramètres!$E$10,IF(AW311="E",Paramètres!$G$10,Paramètres!$E$10)))</f>
        <v>2</v>
      </c>
      <c r="AY311" s="168" t="str">
        <f t="shared" si="192"/>
        <v>-</v>
      </c>
      <c r="AZ311" s="298">
        <f t="shared" si="225"/>
        <v>1.99010917974074E-3</v>
      </c>
      <c r="BB311" s="240" t="str">
        <f>IF($BD$9="OUI","U",IF(Paramètres!$D$10=Paramètres!$G$10,"",IF(F311&lt;$BD$7,$BF$8,IF(AND(F311&gt;=$BD$7,F311&lt;$BD$8),$BF$7,IF(AND(F311&gt;=$BD$8,F311&lt;$BE$7),$BF$8,$BF$7)))))</f>
        <v>E</v>
      </c>
    </row>
    <row r="312" spans="6:54" ht="14">
      <c r="F312" s="297">
        <f t="shared" si="226"/>
        <v>44500</v>
      </c>
      <c r="G312" s="169">
        <f t="shared" si="193"/>
        <v>304</v>
      </c>
      <c r="H312" s="170">
        <f t="shared" si="194"/>
        <v>296.62239999999997</v>
      </c>
      <c r="I312" s="170">
        <f t="shared" si="195"/>
        <v>-1.7271000170474191</v>
      </c>
      <c r="J312" s="170">
        <f t="shared" si="196"/>
        <v>217.89529998295257</v>
      </c>
      <c r="K312" s="170">
        <f t="shared" si="197"/>
        <v>-2.3653295759710273</v>
      </c>
      <c r="L312" s="171">
        <f t="shared" si="198"/>
        <v>-16.369718372073784</v>
      </c>
      <c r="M312" s="172" t="str">
        <f t="shared" si="199"/>
        <v>-</v>
      </c>
      <c r="N312" s="173">
        <f t="shared" si="200"/>
        <v>0.68207159883640767</v>
      </c>
      <c r="O312" s="174">
        <f t="shared" si="201"/>
        <v>-14.142650125085577</v>
      </c>
      <c r="P312" s="175">
        <f t="shared" si="228"/>
        <v>0.52829263384655378</v>
      </c>
      <c r="Q312" s="174">
        <f t="shared" si="202"/>
        <v>30.675210986025537</v>
      </c>
      <c r="R312" s="170">
        <f t="shared" si="203"/>
        <v>76.567000266853768</v>
      </c>
      <c r="S312" s="170">
        <f t="shared" si="204"/>
        <v>5.1044666844569182</v>
      </c>
      <c r="T312" s="291">
        <f t="shared" si="227"/>
        <v>0.4253722237047432</v>
      </c>
      <c r="U312" s="170">
        <f t="shared" si="205"/>
        <v>6.8955333155430818</v>
      </c>
      <c r="V312" s="170">
        <f t="shared" si="206"/>
        <v>17.104466684456916</v>
      </c>
      <c r="W312" s="176">
        <f t="shared" si="207"/>
        <v>0.28731388814762843</v>
      </c>
      <c r="X312" s="176">
        <f t="shared" si="208"/>
        <v>0.71268611185237152</v>
      </c>
      <c r="Y312" s="173">
        <f t="shared" si="209"/>
        <v>0.31527777777777777</v>
      </c>
      <c r="Z312" s="173">
        <f t="shared" si="185"/>
        <v>0.74097222222222225</v>
      </c>
      <c r="AA312" s="174">
        <f t="shared" si="210"/>
        <v>70.608843629572632</v>
      </c>
      <c r="AB312" s="174">
        <f t="shared" si="211"/>
        <v>42.985756882204406</v>
      </c>
      <c r="AC312" s="170">
        <f t="shared" si="212"/>
        <v>84.263231714211472</v>
      </c>
      <c r="AD312" s="170">
        <f t="shared" si="213"/>
        <v>5.6175487809474314</v>
      </c>
      <c r="AE312" s="176">
        <f t="shared" si="214"/>
        <v>0.26593546746052371</v>
      </c>
      <c r="AF312" s="176">
        <f t="shared" si="215"/>
        <v>0.73406453253947623</v>
      </c>
      <c r="AG312" s="173">
        <f t="shared" si="186"/>
        <v>0.29422810130707738</v>
      </c>
      <c r="AH312" s="173">
        <f t="shared" si="187"/>
        <v>0.76235716638603002</v>
      </c>
      <c r="AI312" s="170">
        <f t="shared" si="216"/>
        <v>92.908353242856066</v>
      </c>
      <c r="AJ312" s="170">
        <f t="shared" si="217"/>
        <v>6.1938902161904048</v>
      </c>
      <c r="AK312" s="176">
        <f t="shared" si="218"/>
        <v>0.24192124099206647</v>
      </c>
      <c r="AL312" s="176">
        <f t="shared" si="219"/>
        <v>0.75807875900793353</v>
      </c>
      <c r="AM312" s="173">
        <f t="shared" si="188"/>
        <v>0.27021387483862019</v>
      </c>
      <c r="AN312" s="173">
        <f t="shared" si="189"/>
        <v>0.78637139285448721</v>
      </c>
      <c r="AO312" s="170">
        <f t="shared" si="220"/>
        <v>101.44979584712802</v>
      </c>
      <c r="AP312" s="170">
        <f t="shared" si="221"/>
        <v>6.7633197231418674</v>
      </c>
      <c r="AQ312" s="176">
        <f t="shared" si="222"/>
        <v>0.21819501153575552</v>
      </c>
      <c r="AR312" s="176">
        <f t="shared" si="223"/>
        <v>0.78180498846424451</v>
      </c>
      <c r="AS312" s="173">
        <f t="shared" si="190"/>
        <v>0.24648764538230925</v>
      </c>
      <c r="AT312" s="173">
        <f t="shared" si="191"/>
        <v>0.81009762231079829</v>
      </c>
      <c r="AU312" s="177">
        <f t="shared" si="229"/>
        <v>1</v>
      </c>
      <c r="AV312" s="178" t="str">
        <f t="shared" si="224"/>
        <v>Dimanche</v>
      </c>
      <c r="AW312" s="177" t="str">
        <f>IF($BD$9="OUI","U",IF(Paramètres!$E$10=Paramètres!$G$10,"-",IF(F312&lt;$BD$7,$BF$8,IF(AND(F312&gt;=$BD$7,F312&lt;$BD$8),$BF$7,IF(AND(F312&gt;=$BD$8,F312&lt;$BE$7),$BF$8,$BF$7)))))</f>
        <v>H</v>
      </c>
      <c r="AX312" s="179">
        <f>IF($BD$9="OUI",0,IF(AW312="H",Paramètres!$E$10,IF(AW312="E",Paramètres!$G$10,Paramètres!$E$10)))</f>
        <v>1</v>
      </c>
      <c r="AY312" s="168" t="str">
        <f t="shared" si="192"/>
        <v>-</v>
      </c>
      <c r="AZ312" s="298">
        <f t="shared" si="225"/>
        <v>1.9761930613434453E-3</v>
      </c>
      <c r="BB312" s="240" t="str">
        <f>IF($BD$9="OUI","U",IF(Paramètres!$D$10=Paramètres!$G$10,"",IF(F312&lt;$BD$7,$BF$8,IF(AND(F312&gt;=$BD$7,F312&lt;$BD$8),$BF$7,IF(AND(F312&gt;=$BD$8,F312&lt;$BE$7),$BF$8,$BF$7)))))</f>
        <v>H</v>
      </c>
    </row>
    <row r="313" spans="6:54" ht="14">
      <c r="F313" s="297">
        <f t="shared" si="226"/>
        <v>44501</v>
      </c>
      <c r="G313" s="169">
        <f t="shared" si="193"/>
        <v>305</v>
      </c>
      <c r="H313" s="170">
        <f t="shared" si="194"/>
        <v>297.60799999999995</v>
      </c>
      <c r="I313" s="170">
        <f t="shared" si="195"/>
        <v>-1.7124959916597911</v>
      </c>
      <c r="J313" s="170">
        <f t="shared" si="196"/>
        <v>218.89550400834014</v>
      </c>
      <c r="K313" s="170">
        <f t="shared" si="197"/>
        <v>-2.3883160966320345</v>
      </c>
      <c r="L313" s="171">
        <f t="shared" si="198"/>
        <v>-16.403248353167303</v>
      </c>
      <c r="M313" s="172" t="str">
        <f t="shared" si="199"/>
        <v>-</v>
      </c>
      <c r="N313" s="173">
        <f t="shared" si="200"/>
        <v>0.68346868138197092</v>
      </c>
      <c r="O313" s="174">
        <f t="shared" si="201"/>
        <v>-14.464459222122803</v>
      </c>
      <c r="P313" s="175">
        <f t="shared" si="228"/>
        <v>0.52826934913746104</v>
      </c>
      <c r="Q313" s="174">
        <f t="shared" si="202"/>
        <v>30.353401888988309</v>
      </c>
      <c r="R313" s="170">
        <f t="shared" si="203"/>
        <v>76.21391679007958</v>
      </c>
      <c r="S313" s="170">
        <f t="shared" si="204"/>
        <v>5.0809277860053053</v>
      </c>
      <c r="T313" s="291">
        <f t="shared" si="227"/>
        <v>0.42341064883377544</v>
      </c>
      <c r="U313" s="170">
        <f t="shared" si="205"/>
        <v>6.9190722139946947</v>
      </c>
      <c r="V313" s="170">
        <f t="shared" si="206"/>
        <v>17.080927786005304</v>
      </c>
      <c r="W313" s="176">
        <f t="shared" si="207"/>
        <v>0.28829467558311228</v>
      </c>
      <c r="X313" s="176">
        <f t="shared" si="208"/>
        <v>0.71170532441688772</v>
      </c>
      <c r="Y313" s="173">
        <f t="shared" si="209"/>
        <v>0.31666666666666665</v>
      </c>
      <c r="Z313" s="173">
        <f t="shared" si="185"/>
        <v>0.7402777777777777</v>
      </c>
      <c r="AA313" s="174">
        <f t="shared" si="210"/>
        <v>70.139148829407034</v>
      </c>
      <c r="AB313" s="174">
        <f t="shared" si="211"/>
        <v>42.897589713046834</v>
      </c>
      <c r="AC313" s="170">
        <f t="shared" si="212"/>
        <v>83.929157345619558</v>
      </c>
      <c r="AD313" s="170">
        <f t="shared" si="213"/>
        <v>5.5952771563746371</v>
      </c>
      <c r="AE313" s="176">
        <f t="shared" si="214"/>
        <v>0.26686345181772347</v>
      </c>
      <c r="AF313" s="176">
        <f t="shared" si="215"/>
        <v>0.73313654818227647</v>
      </c>
      <c r="AG313" s="173">
        <f t="shared" si="186"/>
        <v>0.2951328009551844</v>
      </c>
      <c r="AH313" s="173">
        <f t="shared" si="187"/>
        <v>0.76140589731973751</v>
      </c>
      <c r="AI313" s="170">
        <f t="shared" si="216"/>
        <v>92.588055958099275</v>
      </c>
      <c r="AJ313" s="170">
        <f t="shared" si="217"/>
        <v>6.1725370638732846</v>
      </c>
      <c r="AK313" s="176">
        <f t="shared" si="218"/>
        <v>0.24281095567194647</v>
      </c>
      <c r="AL313" s="176">
        <f t="shared" si="219"/>
        <v>0.75718904432805356</v>
      </c>
      <c r="AM313" s="173">
        <f t="shared" si="188"/>
        <v>0.27108030480940742</v>
      </c>
      <c r="AN313" s="173">
        <f t="shared" si="189"/>
        <v>0.7854583934655146</v>
      </c>
      <c r="AO313" s="170">
        <f t="shared" si="220"/>
        <v>101.13592331829366</v>
      </c>
      <c r="AP313" s="170">
        <f t="shared" si="221"/>
        <v>6.7423948878862445</v>
      </c>
      <c r="AQ313" s="176">
        <f t="shared" si="222"/>
        <v>0.21906687967140648</v>
      </c>
      <c r="AR313" s="176">
        <f t="shared" si="223"/>
        <v>0.78093312032859352</v>
      </c>
      <c r="AS313" s="173">
        <f t="shared" si="190"/>
        <v>0.24733622880886744</v>
      </c>
      <c r="AT313" s="173">
        <f t="shared" si="191"/>
        <v>0.80920246946605456</v>
      </c>
      <c r="AU313" s="177">
        <f t="shared" si="229"/>
        <v>2</v>
      </c>
      <c r="AV313" s="178" t="str">
        <f t="shared" si="224"/>
        <v>Lundi</v>
      </c>
      <c r="AW313" s="177" t="str">
        <f>IF($BD$9="OUI","U",IF(Paramètres!$E$10=Paramètres!$G$10,"-",IF(F313&lt;$BD$7,$BF$8,IF(AND(F313&gt;=$BD$7,F313&lt;$BD$8),$BF$7,IF(AND(F313&gt;=$BD$8,F313&lt;$BE$7),$BF$8,$BF$7)))))</f>
        <v>H</v>
      </c>
      <c r="AX313" s="179">
        <f>IF($BD$9="OUI",0,IF(AW313="H",Paramètres!$E$10,IF(AW313="E",Paramètres!$G$10,Paramètres!$E$10)))</f>
        <v>1</v>
      </c>
      <c r="AY313" s="168" t="str">
        <f t="shared" si="192"/>
        <v>-</v>
      </c>
      <c r="AZ313" s="298">
        <f t="shared" si="225"/>
        <v>1.9615748709677638E-3</v>
      </c>
      <c r="BB313" s="240" t="str">
        <f>IF($BD$9="OUI","U",IF(Paramètres!$D$10=Paramètres!$G$10,"",IF(F313&lt;$BD$7,$BF$8,IF(AND(F313&gt;=$BD$7,F313&lt;$BD$8),$BF$7,IF(AND(F313&gt;=$BD$8,F313&lt;$BE$7),$BF$8,$BF$7)))))</f>
        <v>H</v>
      </c>
    </row>
    <row r="314" spans="6:54" ht="14">
      <c r="F314" s="297">
        <f t="shared" si="226"/>
        <v>44502</v>
      </c>
      <c r="G314" s="169">
        <f t="shared" si="193"/>
        <v>306</v>
      </c>
      <c r="H314" s="170">
        <f t="shared" si="194"/>
        <v>298.59360000000004</v>
      </c>
      <c r="I314" s="170">
        <f t="shared" si="195"/>
        <v>-1.6973706580938301</v>
      </c>
      <c r="J314" s="170">
        <f t="shared" si="196"/>
        <v>219.89622934190629</v>
      </c>
      <c r="K314" s="170">
        <f t="shared" si="197"/>
        <v>-2.4084814759728235</v>
      </c>
      <c r="L314" s="171">
        <f t="shared" si="198"/>
        <v>-16.423408536266614</v>
      </c>
      <c r="M314" s="172" t="str">
        <f t="shared" si="199"/>
        <v>-</v>
      </c>
      <c r="N314" s="173">
        <f t="shared" si="200"/>
        <v>0.68430868901110886</v>
      </c>
      <c r="O314" s="174">
        <f t="shared" si="201"/>
        <v>-14.782389328772314</v>
      </c>
      <c r="P314" s="175">
        <f t="shared" si="228"/>
        <v>0.52825534901030868</v>
      </c>
      <c r="Q314" s="174">
        <f t="shared" si="202"/>
        <v>30.035471782338799</v>
      </c>
      <c r="R314" s="170">
        <f t="shared" si="203"/>
        <v>75.863594969302042</v>
      </c>
      <c r="S314" s="170">
        <f t="shared" si="204"/>
        <v>5.0575729979534696</v>
      </c>
      <c r="T314" s="291">
        <f t="shared" si="227"/>
        <v>0.42146441649612248</v>
      </c>
      <c r="U314" s="170">
        <f t="shared" si="205"/>
        <v>6.9424270020465304</v>
      </c>
      <c r="V314" s="170">
        <f t="shared" si="206"/>
        <v>17.057572997953471</v>
      </c>
      <c r="W314" s="176">
        <f t="shared" si="207"/>
        <v>0.28926779175193879</v>
      </c>
      <c r="X314" s="176">
        <f t="shared" si="208"/>
        <v>0.71073220824806127</v>
      </c>
      <c r="Y314" s="173">
        <f t="shared" si="209"/>
        <v>0.31736111111111115</v>
      </c>
      <c r="Z314" s="173">
        <f t="shared" si="185"/>
        <v>0.73888888888888893</v>
      </c>
      <c r="AA314" s="174">
        <f t="shared" si="210"/>
        <v>69.674416538318511</v>
      </c>
      <c r="AB314" s="174">
        <f t="shared" si="211"/>
        <v>42.808173659021911</v>
      </c>
      <c r="AC314" s="170">
        <f t="shared" si="212"/>
        <v>83.598228673366023</v>
      </c>
      <c r="AD314" s="170">
        <f t="shared" si="213"/>
        <v>5.5732152448910686</v>
      </c>
      <c r="AE314" s="176">
        <f t="shared" si="214"/>
        <v>0.26778269812953881</v>
      </c>
      <c r="AF314" s="176">
        <f t="shared" si="215"/>
        <v>0.73221730187046108</v>
      </c>
      <c r="AG314" s="173">
        <f t="shared" si="186"/>
        <v>0.29603804713984749</v>
      </c>
      <c r="AH314" s="173">
        <f t="shared" si="187"/>
        <v>0.76047265088076976</v>
      </c>
      <c r="AI314" s="170">
        <f t="shared" si="216"/>
        <v>92.271328758526153</v>
      </c>
      <c r="AJ314" s="170">
        <f t="shared" si="217"/>
        <v>6.1514219172350773</v>
      </c>
      <c r="AK314" s="176">
        <f t="shared" si="218"/>
        <v>0.24369075344853844</v>
      </c>
      <c r="AL314" s="176">
        <f t="shared" si="219"/>
        <v>0.75630924655146148</v>
      </c>
      <c r="AM314" s="173">
        <f t="shared" si="188"/>
        <v>0.27194610245884715</v>
      </c>
      <c r="AN314" s="173">
        <f t="shared" si="189"/>
        <v>0.78456459556177016</v>
      </c>
      <c r="AO314" s="170">
        <f t="shared" si="220"/>
        <v>100.82609257810617</v>
      </c>
      <c r="AP314" s="170">
        <f t="shared" si="221"/>
        <v>6.7217395052070783</v>
      </c>
      <c r="AQ314" s="176">
        <f t="shared" si="222"/>
        <v>0.21992752061637175</v>
      </c>
      <c r="AR314" s="176">
        <f t="shared" si="223"/>
        <v>0.78007247938362834</v>
      </c>
      <c r="AS314" s="173">
        <f t="shared" si="190"/>
        <v>0.24818286962668043</v>
      </c>
      <c r="AT314" s="173">
        <f t="shared" si="191"/>
        <v>0.80832782839393691</v>
      </c>
      <c r="AU314" s="177">
        <f t="shared" si="229"/>
        <v>3</v>
      </c>
      <c r="AV314" s="178" t="str">
        <f t="shared" si="224"/>
        <v>Mardi</v>
      </c>
      <c r="AW314" s="177" t="str">
        <f>IF($BD$9="OUI","U",IF(Paramètres!$E$10=Paramètres!$G$10,"-",IF(F314&lt;$BD$7,$BF$8,IF(AND(F314&gt;=$BD$7,F314&lt;$BD$8),$BF$7,IF(AND(F314&gt;=$BD$8,F314&lt;$BE$7),$BF$8,$BF$7)))))</f>
        <v>H</v>
      </c>
      <c r="AX314" s="179">
        <f>IF($BD$9="OUI",0,IF(AW314="H",Paramètres!$E$10,IF(AW314="E",Paramètres!$G$10,Paramètres!$E$10)))</f>
        <v>1</v>
      </c>
      <c r="AY314" s="168" t="str">
        <f t="shared" si="192"/>
        <v>-</v>
      </c>
      <c r="AZ314" s="298">
        <f t="shared" si="225"/>
        <v>1.9462323376529533E-3</v>
      </c>
      <c r="BB314" s="240" t="str">
        <f>IF($BD$9="OUI","U",IF(Paramètres!$D$10=Paramètres!$G$10,"",IF(F314&lt;$BD$7,$BF$8,IF(AND(F314&gt;=$BD$7,F314&lt;$BD$8),$BF$7,IF(AND(F314&gt;=$BD$8,F314&lt;$BE$7),$BF$8,$BF$7)))))</f>
        <v>H</v>
      </c>
    </row>
    <row r="315" spans="6:54" ht="14">
      <c r="F315" s="297">
        <f t="shared" si="226"/>
        <v>44503</v>
      </c>
      <c r="G315" s="169">
        <f t="shared" si="193"/>
        <v>307</v>
      </c>
      <c r="H315" s="170">
        <f t="shared" si="194"/>
        <v>299.57920000000001</v>
      </c>
      <c r="I315" s="170">
        <f t="shared" si="195"/>
        <v>-1.6817281522150089</v>
      </c>
      <c r="J315" s="170">
        <f t="shared" si="196"/>
        <v>220.89747184778503</v>
      </c>
      <c r="K315" s="170">
        <f t="shared" si="197"/>
        <v>-2.4257840658625529</v>
      </c>
      <c r="L315" s="171">
        <f t="shared" si="198"/>
        <v>-16.430048872310248</v>
      </c>
      <c r="M315" s="172" t="str">
        <f t="shared" si="199"/>
        <v>-</v>
      </c>
      <c r="N315" s="173">
        <f t="shared" si="200"/>
        <v>0.68458536967959371</v>
      </c>
      <c r="O315" s="174">
        <f t="shared" si="201"/>
        <v>-15.096327745158534</v>
      </c>
      <c r="P315" s="175">
        <f t="shared" si="228"/>
        <v>0.52825073766583397</v>
      </c>
      <c r="Q315" s="174">
        <f t="shared" si="202"/>
        <v>29.721533365952581</v>
      </c>
      <c r="R315" s="170">
        <f t="shared" si="203"/>
        <v>75.516169213717831</v>
      </c>
      <c r="S315" s="170">
        <f t="shared" si="204"/>
        <v>5.0344112809145223</v>
      </c>
      <c r="T315" s="291">
        <f t="shared" si="227"/>
        <v>0.41953427340954352</v>
      </c>
      <c r="U315" s="170">
        <f t="shared" si="205"/>
        <v>6.9655887190854777</v>
      </c>
      <c r="V315" s="170">
        <f t="shared" si="206"/>
        <v>17.034411280914522</v>
      </c>
      <c r="W315" s="176">
        <f t="shared" si="207"/>
        <v>0.29023286329522824</v>
      </c>
      <c r="X315" s="176">
        <f t="shared" si="208"/>
        <v>0.70976713670477176</v>
      </c>
      <c r="Y315" s="173">
        <f t="shared" si="209"/>
        <v>0.31875000000000003</v>
      </c>
      <c r="Z315" s="173">
        <f t="shared" si="185"/>
        <v>0.73819444444444438</v>
      </c>
      <c r="AA315" s="174">
        <f t="shared" si="210"/>
        <v>69.214815168313422</v>
      </c>
      <c r="AB315" s="174">
        <f t="shared" si="211"/>
        <v>42.717599463117885</v>
      </c>
      <c r="AC315" s="170">
        <f t="shared" si="212"/>
        <v>83.27056011779996</v>
      </c>
      <c r="AD315" s="170">
        <f t="shared" si="213"/>
        <v>5.5513706745199976</v>
      </c>
      <c r="AE315" s="176">
        <f t="shared" si="214"/>
        <v>0.26869288856166679</v>
      </c>
      <c r="AF315" s="176">
        <f t="shared" si="215"/>
        <v>0.73130711143833327</v>
      </c>
      <c r="AG315" s="173">
        <f t="shared" si="186"/>
        <v>0.2969436262275007</v>
      </c>
      <c r="AH315" s="173">
        <f t="shared" si="187"/>
        <v>0.75955784910416713</v>
      </c>
      <c r="AI315" s="170">
        <f t="shared" si="216"/>
        <v>91.958264608892307</v>
      </c>
      <c r="AJ315" s="170">
        <f t="shared" si="217"/>
        <v>6.1305509739261534</v>
      </c>
      <c r="AK315" s="176">
        <f t="shared" si="218"/>
        <v>0.24456037608641026</v>
      </c>
      <c r="AL315" s="176">
        <f t="shared" si="219"/>
        <v>0.75543962391358976</v>
      </c>
      <c r="AM315" s="173">
        <f t="shared" si="188"/>
        <v>0.27281111375224421</v>
      </c>
      <c r="AN315" s="173">
        <f t="shared" si="189"/>
        <v>0.78369036157942373</v>
      </c>
      <c r="AO315" s="170">
        <f t="shared" si="220"/>
        <v>100.52037520491756</v>
      </c>
      <c r="AP315" s="170">
        <f t="shared" si="221"/>
        <v>6.7013583469945042</v>
      </c>
      <c r="AQ315" s="176">
        <f t="shared" si="222"/>
        <v>0.22077673554189567</v>
      </c>
      <c r="AR315" s="176">
        <f t="shared" si="223"/>
        <v>0.7792232644581043</v>
      </c>
      <c r="AS315" s="173">
        <f t="shared" si="190"/>
        <v>0.24902747320772958</v>
      </c>
      <c r="AT315" s="173">
        <f t="shared" si="191"/>
        <v>0.80747400212393827</v>
      </c>
      <c r="AU315" s="177">
        <f t="shared" si="229"/>
        <v>4</v>
      </c>
      <c r="AV315" s="178" t="str">
        <f t="shared" si="224"/>
        <v>Mercredi</v>
      </c>
      <c r="AW315" s="177" t="str">
        <f>IF($BD$9="OUI","U",IF(Paramètres!$E$10=Paramètres!$G$10,"-",IF(F315&lt;$BD$7,$BF$8,IF(AND(F315&gt;=$BD$7,F315&lt;$BD$8),$BF$7,IF(AND(F315&gt;=$BD$8,F315&lt;$BE$7),$BF$8,$BF$7)))))</f>
        <v>H</v>
      </c>
      <c r="AX315" s="179">
        <f>IF($BD$9="OUI",0,IF(AW315="H",Paramètres!$E$10,IF(AW315="E",Paramètres!$G$10,Paramètres!$E$10)))</f>
        <v>1</v>
      </c>
      <c r="AY315" s="168" t="str">
        <f t="shared" si="192"/>
        <v>-</v>
      </c>
      <c r="AZ315" s="298">
        <f t="shared" si="225"/>
        <v>1.9301430865789615E-3</v>
      </c>
      <c r="BB315" s="240" t="str">
        <f>IF($BD$9="OUI","U",IF(Paramètres!$D$10=Paramètres!$G$10,"",IF(F315&lt;$BD$7,$BF$8,IF(AND(F315&gt;=$BD$7,F315&lt;$BD$8),$BF$7,IF(AND(F315&gt;=$BD$8,F315&lt;$BE$7),$BF$8,$BF$7)))))</f>
        <v>H</v>
      </c>
    </row>
    <row r="316" spans="6:54" ht="14">
      <c r="F316" s="297">
        <f t="shared" si="226"/>
        <v>44504</v>
      </c>
      <c r="G316" s="169">
        <f t="shared" si="193"/>
        <v>308</v>
      </c>
      <c r="H316" s="170">
        <f t="shared" si="194"/>
        <v>300.56479999999999</v>
      </c>
      <c r="I316" s="170">
        <f t="shared" si="195"/>
        <v>-1.6655727805780447</v>
      </c>
      <c r="J316" s="170">
        <f t="shared" si="196"/>
        <v>221.89922721942196</v>
      </c>
      <c r="K316" s="170">
        <f t="shared" si="197"/>
        <v>-2.4401853270892286</v>
      </c>
      <c r="L316" s="171">
        <f t="shared" si="198"/>
        <v>-16.423032430669092</v>
      </c>
      <c r="M316" s="172" t="str">
        <f t="shared" si="199"/>
        <v>-</v>
      </c>
      <c r="N316" s="173">
        <f t="shared" si="200"/>
        <v>0.68429301794454556</v>
      </c>
      <c r="O316" s="174">
        <f t="shared" si="201"/>
        <v>-15.406161723442143</v>
      </c>
      <c r="P316" s="175">
        <f t="shared" si="228"/>
        <v>0.52825561019475142</v>
      </c>
      <c r="Q316" s="174">
        <f t="shared" si="202"/>
        <v>29.411699387668971</v>
      </c>
      <c r="R316" s="170">
        <f t="shared" si="203"/>
        <v>75.171777966905779</v>
      </c>
      <c r="S316" s="170">
        <f t="shared" si="204"/>
        <v>5.0114518644603852</v>
      </c>
      <c r="T316" s="291">
        <f t="shared" si="227"/>
        <v>0.41762098870503211</v>
      </c>
      <c r="U316" s="170">
        <f t="shared" si="205"/>
        <v>6.9885481355396148</v>
      </c>
      <c r="V316" s="170">
        <f t="shared" si="206"/>
        <v>17.011451864460383</v>
      </c>
      <c r="W316" s="176">
        <f t="shared" si="207"/>
        <v>0.29118950564748397</v>
      </c>
      <c r="X316" s="176">
        <f t="shared" si="208"/>
        <v>0.70881049435251597</v>
      </c>
      <c r="Y316" s="173">
        <f t="shared" si="209"/>
        <v>0.31944444444444448</v>
      </c>
      <c r="Z316" s="173">
        <f t="shared" si="185"/>
        <v>0.7368055555555556</v>
      </c>
      <c r="AA316" s="174">
        <f t="shared" si="210"/>
        <v>68.760515084478968</v>
      </c>
      <c r="AB316" s="174">
        <f t="shared" si="211"/>
        <v>42.62596116719061</v>
      </c>
      <c r="AC316" s="170">
        <f t="shared" si="212"/>
        <v>82.946269227217002</v>
      </c>
      <c r="AD316" s="170">
        <f t="shared" si="213"/>
        <v>5.529751281814467</v>
      </c>
      <c r="AE316" s="176">
        <f t="shared" si="214"/>
        <v>0.26959369659106386</v>
      </c>
      <c r="AF316" s="176">
        <f t="shared" si="215"/>
        <v>0.73040630340893609</v>
      </c>
      <c r="AG316" s="173">
        <f t="shared" si="186"/>
        <v>0.29784930678581528</v>
      </c>
      <c r="AH316" s="173">
        <f t="shared" si="187"/>
        <v>0.75866191360368751</v>
      </c>
      <c r="AI316" s="170">
        <f t="shared" si="216"/>
        <v>91.648958920092269</v>
      </c>
      <c r="AJ316" s="170">
        <f t="shared" si="217"/>
        <v>6.109930594672818</v>
      </c>
      <c r="AK316" s="176">
        <f t="shared" si="218"/>
        <v>0.24541955855529926</v>
      </c>
      <c r="AL316" s="176">
        <f t="shared" si="219"/>
        <v>0.75458044144470071</v>
      </c>
      <c r="AM316" s="173">
        <f t="shared" si="188"/>
        <v>0.27367516875005066</v>
      </c>
      <c r="AN316" s="173">
        <f t="shared" si="189"/>
        <v>0.78283605163945225</v>
      </c>
      <c r="AO316" s="170">
        <f t="shared" si="220"/>
        <v>100.21884483530853</v>
      </c>
      <c r="AP316" s="170">
        <f t="shared" si="221"/>
        <v>6.6812563223539021</v>
      </c>
      <c r="AQ316" s="176">
        <f t="shared" si="222"/>
        <v>0.22161431990192074</v>
      </c>
      <c r="AR316" s="176">
        <f t="shared" si="223"/>
        <v>0.77838568009807929</v>
      </c>
      <c r="AS316" s="173">
        <f t="shared" si="190"/>
        <v>0.24986993009667213</v>
      </c>
      <c r="AT316" s="173">
        <f t="shared" si="191"/>
        <v>0.80664129029283071</v>
      </c>
      <c r="AU316" s="177">
        <f t="shared" si="229"/>
        <v>5</v>
      </c>
      <c r="AV316" s="178" t="str">
        <f t="shared" si="224"/>
        <v>Jeudi</v>
      </c>
      <c r="AW316" s="177" t="str">
        <f>IF($BD$9="OUI","U",IF(Paramètres!$E$10=Paramètres!$G$10,"-",IF(F316&lt;$BD$7,$BF$8,IF(AND(F316&gt;=$BD$7,F316&lt;$BD$8),$BF$7,IF(AND(F316&gt;=$BD$8,F316&lt;$BE$7),$BF$8,$BF$7)))))</f>
        <v>H</v>
      </c>
      <c r="AX316" s="179">
        <f>IF($BD$9="OUI",0,IF(AW316="H",Paramètres!$E$10,IF(AW316="E",Paramètres!$G$10,Paramètres!$E$10)))</f>
        <v>1</v>
      </c>
      <c r="AY316" s="168" t="str">
        <f t="shared" si="192"/>
        <v>-</v>
      </c>
      <c r="AZ316" s="298">
        <f t="shared" si="225"/>
        <v>1.9132847045114088E-3</v>
      </c>
      <c r="BB316" s="240" t="str">
        <f>IF($BD$9="OUI","U",IF(Paramètres!$D$10=Paramètres!$G$10,"",IF(F316&lt;$BD$7,$BF$8,IF(AND(F316&gt;=$BD$7,F316&lt;$BD$8),$BF$7,IF(AND(F316&gt;=$BD$8,F316&lt;$BE$7),$BF$8,$BF$7)))))</f>
        <v>H</v>
      </c>
    </row>
    <row r="317" spans="6:54" ht="14">
      <c r="F317" s="297">
        <f t="shared" si="226"/>
        <v>44505</v>
      </c>
      <c r="G317" s="169">
        <f t="shared" si="193"/>
        <v>309</v>
      </c>
      <c r="H317" s="170">
        <f t="shared" si="194"/>
        <v>301.55040000000008</v>
      </c>
      <c r="I317" s="170">
        <f t="shared" si="195"/>
        <v>-1.648909019533763</v>
      </c>
      <c r="J317" s="170">
        <f t="shared" si="196"/>
        <v>222.90149098046618</v>
      </c>
      <c r="K317" s="170">
        <f t="shared" si="197"/>
        <v>-2.4516499542388615</v>
      </c>
      <c r="L317" s="171">
        <f t="shared" si="198"/>
        <v>-16.402235895090499</v>
      </c>
      <c r="M317" s="172" t="str">
        <f t="shared" si="199"/>
        <v>-</v>
      </c>
      <c r="N317" s="173">
        <f t="shared" si="200"/>
        <v>0.68342649562877078</v>
      </c>
      <c r="O317" s="174">
        <f t="shared" si="201"/>
        <v>-15.711778524787384</v>
      </c>
      <c r="P317" s="175">
        <f t="shared" si="228"/>
        <v>0.52827005223334766</v>
      </c>
      <c r="Q317" s="174">
        <f t="shared" si="202"/>
        <v>29.10608258632373</v>
      </c>
      <c r="R317" s="170">
        <f t="shared" si="203"/>
        <v>74.830563701083733</v>
      </c>
      <c r="S317" s="170">
        <f t="shared" si="204"/>
        <v>4.9887042467389158</v>
      </c>
      <c r="T317" s="291">
        <f t="shared" si="227"/>
        <v>0.41572535389490967</v>
      </c>
      <c r="U317" s="170">
        <f t="shared" si="205"/>
        <v>7.0112957532610842</v>
      </c>
      <c r="V317" s="170">
        <f t="shared" si="206"/>
        <v>16.988704246738916</v>
      </c>
      <c r="W317" s="176">
        <f t="shared" si="207"/>
        <v>0.29213732305254519</v>
      </c>
      <c r="X317" s="176">
        <f t="shared" si="208"/>
        <v>0.70786267694745486</v>
      </c>
      <c r="Y317" s="173">
        <f t="shared" si="209"/>
        <v>0.32013888888888892</v>
      </c>
      <c r="Z317" s="173">
        <f t="shared" si="185"/>
        <v>0.73611111111111116</v>
      </c>
      <c r="AA317" s="174">
        <f t="shared" si="210"/>
        <v>68.311688554618414</v>
      </c>
      <c r="AB317" s="174">
        <f t="shared" si="211"/>
        <v>42.533356108839193</v>
      </c>
      <c r="AC317" s="170">
        <f t="shared" si="212"/>
        <v>82.625476655392305</v>
      </c>
      <c r="AD317" s="170">
        <f t="shared" si="213"/>
        <v>5.5083651103594873</v>
      </c>
      <c r="AE317" s="176">
        <f t="shared" si="214"/>
        <v>0.27048478706835472</v>
      </c>
      <c r="AF317" s="176">
        <f t="shared" si="215"/>
        <v>0.72951521293164534</v>
      </c>
      <c r="AG317" s="173">
        <f t="shared" si="186"/>
        <v>0.29875483930170232</v>
      </c>
      <c r="AH317" s="173">
        <f t="shared" si="187"/>
        <v>0.75778526516499312</v>
      </c>
      <c r="AI317" s="170">
        <f t="shared" si="216"/>
        <v>91.34350951948953</v>
      </c>
      <c r="AJ317" s="170">
        <f t="shared" si="217"/>
        <v>6.0895673012993017</v>
      </c>
      <c r="AK317" s="176">
        <f t="shared" si="218"/>
        <v>0.2462680291125291</v>
      </c>
      <c r="AL317" s="176">
        <f t="shared" si="219"/>
        <v>0.7537319708874709</v>
      </c>
      <c r="AM317" s="173">
        <f t="shared" si="188"/>
        <v>0.27453808134587671</v>
      </c>
      <c r="AN317" s="173">
        <f t="shared" si="189"/>
        <v>0.78200202312081857</v>
      </c>
      <c r="AO317" s="170">
        <f t="shared" si="220"/>
        <v>99.921577130159349</v>
      </c>
      <c r="AP317" s="170">
        <f t="shared" si="221"/>
        <v>6.6614384753439566</v>
      </c>
      <c r="AQ317" s="176">
        <f t="shared" si="222"/>
        <v>0.22244006352733514</v>
      </c>
      <c r="AR317" s="176">
        <f t="shared" si="223"/>
        <v>0.77755993647266486</v>
      </c>
      <c r="AS317" s="173">
        <f t="shared" si="190"/>
        <v>0.25071011576068275</v>
      </c>
      <c r="AT317" s="173">
        <f t="shared" si="191"/>
        <v>0.80582998870601263</v>
      </c>
      <c r="AU317" s="177">
        <f t="shared" si="229"/>
        <v>6</v>
      </c>
      <c r="AV317" s="178" t="str">
        <f t="shared" si="224"/>
        <v>Vendredi</v>
      </c>
      <c r="AW317" s="177" t="str">
        <f>IF($BD$9="OUI","U",IF(Paramètres!$E$10=Paramètres!$G$10,"-",IF(F317&lt;$BD$7,$BF$8,IF(AND(F317&gt;=$BD$7,F317&lt;$BD$8),$BF$7,IF(AND(F317&gt;=$BD$8,F317&lt;$BE$7),$BF$8,$BF$7)))))</f>
        <v>H</v>
      </c>
      <c r="AX317" s="179">
        <f>IF($BD$9="OUI",0,IF(AW317="H",Paramètres!$E$10,IF(AW317="E",Paramètres!$G$10,Paramètres!$E$10)))</f>
        <v>1</v>
      </c>
      <c r="AY317" s="168" t="str">
        <f t="shared" si="192"/>
        <v>-</v>
      </c>
      <c r="AZ317" s="298">
        <f t="shared" si="225"/>
        <v>1.8956348101224485E-3</v>
      </c>
      <c r="BB317" s="240" t="str">
        <f>IF($BD$9="OUI","U",IF(Paramètres!$D$10=Paramètres!$G$10,"",IF(F317&lt;$BD$7,$BF$8,IF(AND(F317&gt;=$BD$7,F317&lt;$BD$8),$BF$7,IF(AND(F317&gt;=$BD$8,F317&lt;$BE$7),$BF$8,$BF$7)))))</f>
        <v>H</v>
      </c>
    </row>
    <row r="318" spans="6:54" ht="14">
      <c r="F318" s="297">
        <f t="shared" si="226"/>
        <v>44506</v>
      </c>
      <c r="G318" s="169">
        <f t="shared" si="193"/>
        <v>310</v>
      </c>
      <c r="H318" s="170">
        <f t="shared" si="194"/>
        <v>302.53600000000006</v>
      </c>
      <c r="I318" s="170">
        <f t="shared" si="195"/>
        <v>-1.6317415142643761</v>
      </c>
      <c r="J318" s="170">
        <f t="shared" si="196"/>
        <v>223.90425848573568</v>
      </c>
      <c r="K318" s="170">
        <f t="shared" si="197"/>
        <v>-2.4601459984851259</v>
      </c>
      <c r="L318" s="171">
        <f t="shared" si="198"/>
        <v>-16.367550050998009</v>
      </c>
      <c r="M318" s="172" t="str">
        <f t="shared" si="199"/>
        <v>-</v>
      </c>
      <c r="N318" s="173">
        <f t="shared" si="200"/>
        <v>0.681981252124917</v>
      </c>
      <c r="O318" s="174">
        <f t="shared" si="201"/>
        <v>-16.013065479743222</v>
      </c>
      <c r="P318" s="175">
        <f t="shared" si="228"/>
        <v>0.52829413962507854</v>
      </c>
      <c r="Q318" s="174">
        <f t="shared" si="202"/>
        <v>28.804795631367892</v>
      </c>
      <c r="R318" s="170">
        <f t="shared" si="203"/>
        <v>74.492672897812824</v>
      </c>
      <c r="S318" s="170">
        <f t="shared" si="204"/>
        <v>4.9661781931875213</v>
      </c>
      <c r="T318" s="291">
        <f t="shared" si="227"/>
        <v>0.41384818276562679</v>
      </c>
      <c r="U318" s="170">
        <f t="shared" si="205"/>
        <v>7.0338218068124787</v>
      </c>
      <c r="V318" s="170">
        <f t="shared" si="206"/>
        <v>16.96617819318752</v>
      </c>
      <c r="W318" s="176">
        <f t="shared" si="207"/>
        <v>0.29307590861718663</v>
      </c>
      <c r="X318" s="176">
        <f t="shared" si="208"/>
        <v>0.70692409138281331</v>
      </c>
      <c r="Y318" s="173">
        <f t="shared" si="209"/>
        <v>0.3215277777777778</v>
      </c>
      <c r="Z318" s="173">
        <f t="shared" si="185"/>
        <v>0.73541666666666661</v>
      </c>
      <c r="AA318" s="174">
        <f t="shared" si="210"/>
        <v>67.868509689501494</v>
      </c>
      <c r="AB318" s="174">
        <f t="shared" si="211"/>
        <v>42.439884908708912</v>
      </c>
      <c r="AC318" s="170">
        <f t="shared" si="212"/>
        <v>82.308306127796797</v>
      </c>
      <c r="AD318" s="170">
        <f t="shared" si="213"/>
        <v>5.4872204085197867</v>
      </c>
      <c r="AE318" s="176">
        <f t="shared" si="214"/>
        <v>0.27136581631167556</v>
      </c>
      <c r="AF318" s="176">
        <f t="shared" si="215"/>
        <v>0.72863418368832444</v>
      </c>
      <c r="AG318" s="173">
        <f t="shared" si="186"/>
        <v>0.2996599559367541</v>
      </c>
      <c r="AH318" s="173">
        <f t="shared" si="187"/>
        <v>0.75692832331340298</v>
      </c>
      <c r="AI318" s="170">
        <f t="shared" si="216"/>
        <v>91.042016612140998</v>
      </c>
      <c r="AJ318" s="170">
        <f t="shared" si="217"/>
        <v>6.0694677741427334</v>
      </c>
      <c r="AK318" s="176">
        <f t="shared" si="218"/>
        <v>0.24710550941071943</v>
      </c>
      <c r="AL318" s="176">
        <f t="shared" si="219"/>
        <v>0.7528944905892806</v>
      </c>
      <c r="AM318" s="173">
        <f t="shared" si="188"/>
        <v>0.275399649035798</v>
      </c>
      <c r="AN318" s="173">
        <f t="shared" si="189"/>
        <v>0.78118863021435914</v>
      </c>
      <c r="AO318" s="170">
        <f t="shared" si="220"/>
        <v>99.628649733550674</v>
      </c>
      <c r="AP318" s="170">
        <f t="shared" si="221"/>
        <v>6.6419099822367116</v>
      </c>
      <c r="AQ318" s="176">
        <f t="shared" si="222"/>
        <v>0.22325375074013701</v>
      </c>
      <c r="AR318" s="176">
        <f t="shared" si="223"/>
        <v>0.77674624925986302</v>
      </c>
      <c r="AS318" s="173">
        <f t="shared" si="190"/>
        <v>0.25154789036521558</v>
      </c>
      <c r="AT318" s="173">
        <f t="shared" si="191"/>
        <v>0.80504038888494156</v>
      </c>
      <c r="AU318" s="177">
        <f t="shared" si="229"/>
        <v>7</v>
      </c>
      <c r="AV318" s="178" t="str">
        <f t="shared" si="224"/>
        <v>Samedi</v>
      </c>
      <c r="AW318" s="177" t="str">
        <f>IF($BD$9="OUI","U",IF(Paramètres!$E$10=Paramètres!$G$10,"-",IF(F318&lt;$BD$7,$BF$8,IF(AND(F318&gt;=$BD$7,F318&lt;$BD$8),$BF$7,IF(AND(F318&gt;=$BD$8,F318&lt;$BE$7),$BF$8,$BF$7)))))</f>
        <v>H</v>
      </c>
      <c r="AX318" s="179">
        <f>IF($BD$9="OUI",0,IF(AW318="H",Paramètres!$E$10,IF(AW318="E",Paramètres!$G$10,Paramètres!$E$10)))</f>
        <v>1</v>
      </c>
      <c r="AY318" s="168" t="str">
        <f t="shared" si="192"/>
        <v>-</v>
      </c>
      <c r="AZ318" s="298">
        <f t="shared" si="225"/>
        <v>1.877171129282873E-3</v>
      </c>
      <c r="BB318" s="240" t="str">
        <f>IF($BD$9="OUI","U",IF(Paramètres!$D$10=Paramètres!$G$10,"",IF(F318&lt;$BD$7,$BF$8,IF(AND(F318&gt;=$BD$7,F318&lt;$BD$8),$BF$7,IF(AND(F318&gt;=$BD$8,F318&lt;$BE$7),$BF$8,$BF$7)))))</f>
        <v>H</v>
      </c>
    </row>
    <row r="319" spans="6:54" ht="14">
      <c r="F319" s="297">
        <f t="shared" si="226"/>
        <v>44507</v>
      </c>
      <c r="G319" s="169">
        <f t="shared" si="193"/>
        <v>311</v>
      </c>
      <c r="H319" s="170">
        <f t="shared" si="194"/>
        <v>303.52160000000003</v>
      </c>
      <c r="I319" s="170">
        <f t="shared" si="195"/>
        <v>-1.6140750777470063</v>
      </c>
      <c r="J319" s="170">
        <f t="shared" si="196"/>
        <v>224.90752492225306</v>
      </c>
      <c r="K319" s="170">
        <f t="shared" si="197"/>
        <v>-2.4656449877824871</v>
      </c>
      <c r="L319" s="171">
        <f t="shared" si="198"/>
        <v>-16.318880262117972</v>
      </c>
      <c r="M319" s="172" t="str">
        <f t="shared" si="199"/>
        <v>-</v>
      </c>
      <c r="N319" s="173">
        <f t="shared" si="200"/>
        <v>0.67995334425491549</v>
      </c>
      <c r="O319" s="174">
        <f t="shared" si="201"/>
        <v>-16.309910052061021</v>
      </c>
      <c r="P319" s="175">
        <f t="shared" si="228"/>
        <v>0.52832793808957856</v>
      </c>
      <c r="Q319" s="174">
        <f t="shared" si="202"/>
        <v>28.507951059050093</v>
      </c>
      <c r="R319" s="170">
        <f t="shared" si="203"/>
        <v>74.158256014246646</v>
      </c>
      <c r="S319" s="170">
        <f t="shared" si="204"/>
        <v>4.9438837342831095</v>
      </c>
      <c r="T319" s="291">
        <f t="shared" si="227"/>
        <v>0.41199031119025914</v>
      </c>
      <c r="U319" s="170">
        <f t="shared" si="205"/>
        <v>7.0561162657168905</v>
      </c>
      <c r="V319" s="170">
        <f t="shared" si="206"/>
        <v>16.943883734283109</v>
      </c>
      <c r="W319" s="176">
        <f t="shared" si="207"/>
        <v>0.29400484440487046</v>
      </c>
      <c r="X319" s="176">
        <f t="shared" si="208"/>
        <v>0.70599515559512949</v>
      </c>
      <c r="Y319" s="173">
        <f t="shared" si="209"/>
        <v>0.32222222222222224</v>
      </c>
      <c r="Z319" s="173">
        <f t="shared" si="185"/>
        <v>0.73402777777777783</v>
      </c>
      <c r="AA319" s="174">
        <f t="shared" si="210"/>
        <v>67.431154373245775</v>
      </c>
      <c r="AB319" s="174">
        <f t="shared" si="211"/>
        <v>42.345651447447302</v>
      </c>
      <c r="AC319" s="170">
        <f t="shared" si="212"/>
        <v>81.994884395888107</v>
      </c>
      <c r="AD319" s="170">
        <f t="shared" si="213"/>
        <v>5.4663256263925408</v>
      </c>
      <c r="AE319" s="176">
        <f t="shared" si="214"/>
        <v>0.27223643223364413</v>
      </c>
      <c r="AF319" s="176">
        <f t="shared" si="215"/>
        <v>0.72776356776635576</v>
      </c>
      <c r="AG319" s="173">
        <f t="shared" si="186"/>
        <v>0.3005643703232227</v>
      </c>
      <c r="AH319" s="173">
        <f t="shared" si="187"/>
        <v>0.75609150585593443</v>
      </c>
      <c r="AI319" s="170">
        <f t="shared" si="216"/>
        <v>90.744582732515738</v>
      </c>
      <c r="AJ319" s="170">
        <f t="shared" si="217"/>
        <v>6.0496388488343822</v>
      </c>
      <c r="AK319" s="176">
        <f t="shared" si="218"/>
        <v>0.24793171463190075</v>
      </c>
      <c r="AL319" s="176">
        <f t="shared" si="219"/>
        <v>0.75206828536809933</v>
      </c>
      <c r="AM319" s="173">
        <f t="shared" si="188"/>
        <v>0.27625965272147929</v>
      </c>
      <c r="AN319" s="173">
        <f t="shared" si="189"/>
        <v>0.7803962234576779</v>
      </c>
      <c r="AO319" s="170">
        <f t="shared" si="220"/>
        <v>99.340142224222546</v>
      </c>
      <c r="AP319" s="170">
        <f t="shared" si="221"/>
        <v>6.6226761482815029</v>
      </c>
      <c r="AQ319" s="176">
        <f t="shared" si="222"/>
        <v>0.2240551604882707</v>
      </c>
      <c r="AR319" s="176">
        <f t="shared" si="223"/>
        <v>0.77594483951172932</v>
      </c>
      <c r="AS319" s="173">
        <f t="shared" si="190"/>
        <v>0.2523830985778493</v>
      </c>
      <c r="AT319" s="173">
        <f t="shared" si="191"/>
        <v>0.80427277760130789</v>
      </c>
      <c r="AU319" s="177">
        <f t="shared" si="229"/>
        <v>1</v>
      </c>
      <c r="AV319" s="178" t="str">
        <f t="shared" si="224"/>
        <v>Dimanche</v>
      </c>
      <c r="AW319" s="177" t="str">
        <f>IF($BD$9="OUI","U",IF(Paramètres!$E$10=Paramètres!$G$10,"-",IF(F319&lt;$BD$7,$BF$8,IF(AND(F319&gt;=$BD$7,F319&lt;$BD$8),$BF$7,IF(AND(F319&gt;=$BD$8,F319&lt;$BE$7),$BF$8,$BF$7)))))</f>
        <v>H</v>
      </c>
      <c r="AX319" s="179">
        <f>IF($BD$9="OUI",0,IF(AW319="H",Paramètres!$E$10,IF(AW319="E",Paramètres!$G$10,Paramètres!$E$10)))</f>
        <v>1</v>
      </c>
      <c r="AY319" s="168" t="str">
        <f t="shared" si="192"/>
        <v>-</v>
      </c>
      <c r="AZ319" s="298">
        <f t="shared" si="225"/>
        <v>1.8578715753676533E-3</v>
      </c>
      <c r="BB319" s="240" t="str">
        <f>IF($BD$9="OUI","U",IF(Paramètres!$D$10=Paramètres!$G$10,"",IF(F319&lt;$BD$7,$BF$8,IF(AND(F319&gt;=$BD$7,F319&lt;$BD$8),$BF$7,IF(AND(F319&gt;=$BD$8,F319&lt;$BE$7),$BF$8,$BF$7)))))</f>
        <v>H</v>
      </c>
    </row>
    <row r="320" spans="6:54" ht="14">
      <c r="F320" s="297">
        <f t="shared" si="226"/>
        <v>44508</v>
      </c>
      <c r="G320" s="169">
        <f t="shared" si="193"/>
        <v>312</v>
      </c>
      <c r="H320" s="170">
        <f t="shared" si="194"/>
        <v>304.50720000000001</v>
      </c>
      <c r="I320" s="170">
        <f t="shared" si="195"/>
        <v>-1.5959146896454006</v>
      </c>
      <c r="J320" s="170">
        <f t="shared" si="196"/>
        <v>225.91128531035463</v>
      </c>
      <c r="K320" s="170">
        <f t="shared" si="197"/>
        <v>-2.4681220439479139</v>
      </c>
      <c r="L320" s="171">
        <f t="shared" si="198"/>
        <v>-16.256146934373259</v>
      </c>
      <c r="M320" s="172" t="str">
        <f t="shared" si="199"/>
        <v>-</v>
      </c>
      <c r="N320" s="173">
        <f t="shared" si="200"/>
        <v>0.67733945559888575</v>
      </c>
      <c r="O320" s="174">
        <f t="shared" si="201"/>
        <v>-16.602199905963452</v>
      </c>
      <c r="P320" s="175">
        <f t="shared" si="228"/>
        <v>0.52837150290051238</v>
      </c>
      <c r="Q320" s="174">
        <f t="shared" si="202"/>
        <v>28.215661205147661</v>
      </c>
      <c r="R320" s="170">
        <f t="shared" si="203"/>
        <v>73.827467434018416</v>
      </c>
      <c r="S320" s="170">
        <f t="shared" si="204"/>
        <v>4.9218311622678943</v>
      </c>
      <c r="T320" s="291">
        <f t="shared" si="227"/>
        <v>0.41015259685565786</v>
      </c>
      <c r="U320" s="170">
        <f t="shared" si="205"/>
        <v>7.0781688377321057</v>
      </c>
      <c r="V320" s="170">
        <f t="shared" si="206"/>
        <v>16.921831162267893</v>
      </c>
      <c r="W320" s="176">
        <f t="shared" si="207"/>
        <v>0.29492370157217107</v>
      </c>
      <c r="X320" s="176">
        <f t="shared" si="208"/>
        <v>0.70507629842782882</v>
      </c>
      <c r="Y320" s="173">
        <f t="shared" si="209"/>
        <v>0.32361111111111113</v>
      </c>
      <c r="Z320" s="173">
        <f t="shared" si="185"/>
        <v>0.73333333333333339</v>
      </c>
      <c r="AA320" s="174">
        <f t="shared" si="210"/>
        <v>66.999800183346821</v>
      </c>
      <c r="AB320" s="174">
        <f t="shared" si="211"/>
        <v>42.25076283153355</v>
      </c>
      <c r="AC320" s="170">
        <f t="shared" si="212"/>
        <v>81.685341178874239</v>
      </c>
      <c r="AD320" s="170">
        <f t="shared" si="213"/>
        <v>5.445689411924949</v>
      </c>
      <c r="AE320" s="176">
        <f t="shared" si="214"/>
        <v>0.27309627450312712</v>
      </c>
      <c r="AF320" s="176">
        <f t="shared" si="215"/>
        <v>0.72690372549687288</v>
      </c>
      <c r="AG320" s="173">
        <f t="shared" si="186"/>
        <v>0.3014677774036395</v>
      </c>
      <c r="AH320" s="173">
        <f t="shared" si="187"/>
        <v>0.75527522839738526</v>
      </c>
      <c r="AI320" s="170">
        <f t="shared" si="216"/>
        <v>90.451312686317905</v>
      </c>
      <c r="AJ320" s="170">
        <f t="shared" si="217"/>
        <v>6.0300875124211935</v>
      </c>
      <c r="AK320" s="176">
        <f t="shared" si="218"/>
        <v>0.24874635364911693</v>
      </c>
      <c r="AL320" s="176">
        <f t="shared" si="219"/>
        <v>0.7512536463508831</v>
      </c>
      <c r="AM320" s="173">
        <f t="shared" si="188"/>
        <v>0.27711785654962934</v>
      </c>
      <c r="AN320" s="173">
        <f t="shared" si="189"/>
        <v>0.77962514925139548</v>
      </c>
      <c r="AO320" s="170">
        <f t="shared" si="220"/>
        <v>99.05613605933037</v>
      </c>
      <c r="AP320" s="170">
        <f t="shared" si="221"/>
        <v>6.6037424039553576</v>
      </c>
      <c r="AQ320" s="176">
        <f t="shared" si="222"/>
        <v>0.22484406650186009</v>
      </c>
      <c r="AR320" s="176">
        <f t="shared" si="223"/>
        <v>0.77515593349813994</v>
      </c>
      <c r="AS320" s="173">
        <f t="shared" si="190"/>
        <v>0.2532155694023725</v>
      </c>
      <c r="AT320" s="173">
        <f t="shared" si="191"/>
        <v>0.80352743639865232</v>
      </c>
      <c r="AU320" s="177">
        <f t="shared" si="229"/>
        <v>2</v>
      </c>
      <c r="AV320" s="178" t="str">
        <f t="shared" si="224"/>
        <v>Lundi</v>
      </c>
      <c r="AW320" s="177" t="str">
        <f>IF($BD$9="OUI","U",IF(Paramètres!$E$10=Paramètres!$G$10,"-",IF(F320&lt;$BD$7,$BF$8,IF(AND(F320&gt;=$BD$7,F320&lt;$BD$8),$BF$7,IF(AND(F320&gt;=$BD$8,F320&lt;$BE$7),$BF$8,$BF$7)))))</f>
        <v>H</v>
      </c>
      <c r="AX320" s="179">
        <f>IF($BD$9="OUI",0,IF(AW320="H",Paramètres!$E$10,IF(AW320="E",Paramètres!$G$10,Paramètres!$E$10)))</f>
        <v>1</v>
      </c>
      <c r="AY320" s="168" t="str">
        <f t="shared" si="192"/>
        <v>-</v>
      </c>
      <c r="AZ320" s="298">
        <f t="shared" si="225"/>
        <v>1.8377143346012814E-3</v>
      </c>
      <c r="BB320" s="240" t="str">
        <f>IF($BD$9="OUI","U",IF(Paramètres!$D$10=Paramètres!$G$10,"",IF(F320&lt;$BD$7,$BF$8,IF(AND(F320&gt;=$BD$7,F320&lt;$BD$8),$BF$7,IF(AND(F320&gt;=$BD$8,F320&lt;$BE$7),$BF$8,$BF$7)))))</f>
        <v>H</v>
      </c>
    </row>
    <row r="321" spans="6:54" ht="14">
      <c r="F321" s="297">
        <f t="shared" si="226"/>
        <v>44509</v>
      </c>
      <c r="G321" s="169">
        <f t="shared" si="193"/>
        <v>313</v>
      </c>
      <c r="H321" s="170">
        <f t="shared" si="194"/>
        <v>305.49279999999999</v>
      </c>
      <c r="I321" s="170">
        <f t="shared" si="195"/>
        <v>-1.5772654951297711</v>
      </c>
      <c r="J321" s="170">
        <f t="shared" si="196"/>
        <v>226.91553450487027</v>
      </c>
      <c r="K321" s="170">
        <f t="shared" si="197"/>
        <v>-2.4675559961106348</v>
      </c>
      <c r="L321" s="171">
        <f t="shared" si="198"/>
        <v>-16.179285964961622</v>
      </c>
      <c r="M321" s="172" t="str">
        <f t="shared" si="199"/>
        <v>-</v>
      </c>
      <c r="N321" s="173">
        <f t="shared" si="200"/>
        <v>0.67413691520673424</v>
      </c>
      <c r="O321" s="174">
        <f t="shared" si="201"/>
        <v>-16.889822976865361</v>
      </c>
      <c r="P321" s="175">
        <f t="shared" si="228"/>
        <v>0.52842487857371501</v>
      </c>
      <c r="Q321" s="174">
        <f t="shared" si="202"/>
        <v>27.928038134245753</v>
      </c>
      <c r="R321" s="170">
        <f t="shared" si="203"/>
        <v>73.500465401865256</v>
      </c>
      <c r="S321" s="170">
        <f t="shared" si="204"/>
        <v>4.9000310267910168</v>
      </c>
      <c r="T321" s="291">
        <f t="shared" si="227"/>
        <v>0.40833591889925142</v>
      </c>
      <c r="U321" s="170">
        <f t="shared" si="205"/>
        <v>7.0999689732089832</v>
      </c>
      <c r="V321" s="170">
        <f t="shared" si="206"/>
        <v>16.900031026791016</v>
      </c>
      <c r="W321" s="176">
        <f t="shared" si="207"/>
        <v>0.29583204055037432</v>
      </c>
      <c r="X321" s="176">
        <f t="shared" si="208"/>
        <v>0.70416795944962562</v>
      </c>
      <c r="Y321" s="173">
        <f t="shared" si="209"/>
        <v>0.32430555555555557</v>
      </c>
      <c r="Z321" s="173">
        <f t="shared" si="185"/>
        <v>0.73263888888888884</v>
      </c>
      <c r="AA321" s="174">
        <f t="shared" si="210"/>
        <v>66.574626299884599</v>
      </c>
      <c r="AB321" s="174">
        <f t="shared" si="211"/>
        <v>42.155329347201857</v>
      </c>
      <c r="AC321" s="170">
        <f t="shared" si="212"/>
        <v>81.379809092364724</v>
      </c>
      <c r="AD321" s="170">
        <f t="shared" si="213"/>
        <v>5.4253206061576487</v>
      </c>
      <c r="AE321" s="176">
        <f t="shared" si="214"/>
        <v>0.27394497474343132</v>
      </c>
      <c r="AF321" s="176">
        <f t="shared" si="215"/>
        <v>0.72605502525656862</v>
      </c>
      <c r="AG321" s="173">
        <f t="shared" si="186"/>
        <v>0.30236985331714622</v>
      </c>
      <c r="AH321" s="173">
        <f t="shared" si="187"/>
        <v>0.75447990383028352</v>
      </c>
      <c r="AI321" s="170">
        <f t="shared" si="216"/>
        <v>90.162313482042634</v>
      </c>
      <c r="AJ321" s="170">
        <f t="shared" si="217"/>
        <v>6.0108208988028426</v>
      </c>
      <c r="AK321" s="176">
        <f t="shared" si="218"/>
        <v>0.24954912921654823</v>
      </c>
      <c r="AL321" s="176">
        <f t="shared" si="219"/>
        <v>0.75045087078345174</v>
      </c>
      <c r="AM321" s="173">
        <f t="shared" si="188"/>
        <v>0.27797400779026316</v>
      </c>
      <c r="AN321" s="173">
        <f t="shared" si="189"/>
        <v>0.77887574935716664</v>
      </c>
      <c r="AO321" s="170">
        <f t="shared" si="220"/>
        <v>98.776714510253115</v>
      </c>
      <c r="AP321" s="170">
        <f t="shared" si="221"/>
        <v>6.5851143006835411</v>
      </c>
      <c r="AQ321" s="176">
        <f t="shared" si="222"/>
        <v>0.22562023747151913</v>
      </c>
      <c r="AR321" s="176">
        <f t="shared" si="223"/>
        <v>0.77437976252848095</v>
      </c>
      <c r="AS321" s="173">
        <f t="shared" si="190"/>
        <v>0.25404511604523405</v>
      </c>
      <c r="AT321" s="173">
        <f t="shared" si="191"/>
        <v>0.80280464110219585</v>
      </c>
      <c r="AU321" s="177">
        <f t="shared" si="229"/>
        <v>3</v>
      </c>
      <c r="AV321" s="178" t="str">
        <f t="shared" si="224"/>
        <v>Mardi</v>
      </c>
      <c r="AW321" s="177" t="str">
        <f>IF($BD$9="OUI","U",IF(Paramètres!$E$10=Paramètres!$G$10,"-",IF(F321&lt;$BD$7,$BF$8,IF(AND(F321&gt;=$BD$7,F321&lt;$BD$8),$BF$7,IF(AND(F321&gt;=$BD$8,F321&lt;$BE$7),$BF$8,$BF$7)))))</f>
        <v>H</v>
      </c>
      <c r="AX321" s="179">
        <f>IF($BD$9="OUI",0,IF(AW321="H",Paramètres!$E$10,IF(AW321="E",Paramètres!$G$10,Paramètres!$E$10)))</f>
        <v>1</v>
      </c>
      <c r="AY321" s="168" t="str">
        <f t="shared" si="192"/>
        <v>-</v>
      </c>
      <c r="AZ321" s="298">
        <f t="shared" si="225"/>
        <v>1.8166779564064428E-3</v>
      </c>
      <c r="BB321" s="240" t="str">
        <f>IF($BD$9="OUI","U",IF(Paramètres!$D$10=Paramètres!$G$10,"",IF(F321&lt;$BD$7,$BF$8,IF(AND(F321&gt;=$BD$7,F321&lt;$BD$8),$BF$7,IF(AND(F321&gt;=$BD$8,F321&lt;$BE$7),$BF$8,$BF$7)))))</f>
        <v>H</v>
      </c>
    </row>
    <row r="322" spans="6:54" ht="14">
      <c r="F322" s="297">
        <f t="shared" si="226"/>
        <v>44510</v>
      </c>
      <c r="G322" s="169">
        <f t="shared" si="193"/>
        <v>314</v>
      </c>
      <c r="H322" s="170">
        <f t="shared" si="194"/>
        <v>306.47839999999997</v>
      </c>
      <c r="I322" s="170">
        <f t="shared" si="195"/>
        <v>-1.5581328036247633</v>
      </c>
      <c r="J322" s="170">
        <f t="shared" si="196"/>
        <v>227.92026719637533</v>
      </c>
      <c r="K322" s="170">
        <f t="shared" si="197"/>
        <v>-2.463929490006282</v>
      </c>
      <c r="L322" s="171">
        <f t="shared" si="198"/>
        <v>-16.088249174524179</v>
      </c>
      <c r="M322" s="172" t="str">
        <f t="shared" si="199"/>
        <v>-</v>
      </c>
      <c r="N322" s="173">
        <f t="shared" si="200"/>
        <v>0.67034371560517414</v>
      </c>
      <c r="O322" s="174">
        <f t="shared" si="201"/>
        <v>-17.172667545537418</v>
      </c>
      <c r="P322" s="175">
        <f t="shared" si="228"/>
        <v>0.52848809856707424</v>
      </c>
      <c r="Q322" s="174">
        <f t="shared" si="202"/>
        <v>27.645193565573695</v>
      </c>
      <c r="R322" s="170">
        <f t="shared" si="203"/>
        <v>73.177411941098214</v>
      </c>
      <c r="S322" s="170">
        <f t="shared" si="204"/>
        <v>4.8784941294065476</v>
      </c>
      <c r="T322" s="291">
        <f t="shared" si="227"/>
        <v>0.40654117745054563</v>
      </c>
      <c r="U322" s="170">
        <f t="shared" si="205"/>
        <v>7.1215058705934524</v>
      </c>
      <c r="V322" s="170">
        <f t="shared" si="206"/>
        <v>16.878494129406548</v>
      </c>
      <c r="W322" s="176">
        <f t="shared" si="207"/>
        <v>0.29672941127472718</v>
      </c>
      <c r="X322" s="176">
        <f t="shared" si="208"/>
        <v>0.70327058872527282</v>
      </c>
      <c r="Y322" s="173">
        <f t="shared" si="209"/>
        <v>0.32500000000000001</v>
      </c>
      <c r="Z322" s="173">
        <f t="shared" si="185"/>
        <v>0.7319444444444444</v>
      </c>
      <c r="AA322" s="174">
        <f t="shared" si="210"/>
        <v>66.155813403444412</v>
      </c>
      <c r="AB322" s="174">
        <f t="shared" si="211"/>
        <v>42.059464401686057</v>
      </c>
      <c r="AC322" s="170">
        <f t="shared" si="212"/>
        <v>81.078423563342596</v>
      </c>
      <c r="AD322" s="170">
        <f t="shared" si="213"/>
        <v>5.4052282375561731</v>
      </c>
      <c r="AE322" s="176">
        <f t="shared" si="214"/>
        <v>0.27478215676849277</v>
      </c>
      <c r="AF322" s="176">
        <f t="shared" si="215"/>
        <v>0.72521784323150718</v>
      </c>
      <c r="AG322" s="173">
        <f t="shared" si="186"/>
        <v>0.30327025533556701</v>
      </c>
      <c r="AH322" s="173">
        <f t="shared" si="187"/>
        <v>0.75370594179858152</v>
      </c>
      <c r="AI322" s="170">
        <f t="shared" si="216"/>
        <v>89.87769425191307</v>
      </c>
      <c r="AJ322" s="170">
        <f t="shared" si="217"/>
        <v>5.9918462834608714</v>
      </c>
      <c r="AK322" s="176">
        <f t="shared" si="218"/>
        <v>0.25033973818913036</v>
      </c>
      <c r="AL322" s="176">
        <f t="shared" si="219"/>
        <v>0.74966026181086975</v>
      </c>
      <c r="AM322" s="173">
        <f t="shared" si="188"/>
        <v>0.27882783675620459</v>
      </c>
      <c r="AN322" s="173">
        <f t="shared" si="189"/>
        <v>0.7781483603779441</v>
      </c>
      <c r="AO322" s="170">
        <f t="shared" si="220"/>
        <v>98.501962590226398</v>
      </c>
      <c r="AP322" s="170">
        <f t="shared" si="221"/>
        <v>6.5667975060150932</v>
      </c>
      <c r="AQ322" s="176">
        <f t="shared" si="222"/>
        <v>0.22638343724937113</v>
      </c>
      <c r="AR322" s="176">
        <f t="shared" si="223"/>
        <v>0.77361656275062884</v>
      </c>
      <c r="AS322" s="173">
        <f t="shared" si="190"/>
        <v>0.25487153581644534</v>
      </c>
      <c r="AT322" s="173">
        <f t="shared" si="191"/>
        <v>0.80210466131770319</v>
      </c>
      <c r="AU322" s="177">
        <f t="shared" si="229"/>
        <v>4</v>
      </c>
      <c r="AV322" s="178" t="str">
        <f t="shared" si="224"/>
        <v>Mercredi</v>
      </c>
      <c r="AW322" s="177" t="str">
        <f>IF($BD$9="OUI","U",IF(Paramètres!$E$10=Paramètres!$G$10,"-",IF(F322&lt;$BD$7,$BF$8,IF(AND(F322&gt;=$BD$7,F322&lt;$BD$8),$BF$7,IF(AND(F322&gt;=$BD$8,F322&lt;$BE$7),$BF$8,$BF$7)))))</f>
        <v>H</v>
      </c>
      <c r="AX322" s="179">
        <f>IF($BD$9="OUI",0,IF(AW322="H",Paramètres!$E$10,IF(AW322="E",Paramètres!$G$10,Paramètres!$E$10)))</f>
        <v>1</v>
      </c>
      <c r="AY322" s="168" t="str">
        <f t="shared" si="192"/>
        <v>-</v>
      </c>
      <c r="AZ322" s="298">
        <f t="shared" si="225"/>
        <v>1.7947414487057833E-3</v>
      </c>
      <c r="BB322" s="240" t="str">
        <f>IF($BD$9="OUI","U",IF(Paramètres!$D$10=Paramètres!$G$10,"",IF(F322&lt;$BD$7,$BF$8,IF(AND(F322&gt;=$BD$7,F322&lt;$BD$8),$BF$7,IF(AND(F322&gt;=$BD$8,F322&lt;$BE$7),$BF$8,$BF$7)))))</f>
        <v>H</v>
      </c>
    </row>
    <row r="323" spans="6:54" ht="14">
      <c r="F323" s="297">
        <f t="shared" si="226"/>
        <v>44511</v>
      </c>
      <c r="G323" s="169">
        <f t="shared" si="193"/>
        <v>315</v>
      </c>
      <c r="H323" s="170">
        <f t="shared" si="194"/>
        <v>307.46399999999994</v>
      </c>
      <c r="I323" s="170">
        <f t="shared" si="195"/>
        <v>-1.5385220874855992</v>
      </c>
      <c r="J323" s="170">
        <f t="shared" si="196"/>
        <v>228.92547791251445</v>
      </c>
      <c r="K323" s="170">
        <f t="shared" si="197"/>
        <v>-2.4572290925910845</v>
      </c>
      <c r="L323" s="171">
        <f t="shared" si="198"/>
        <v>-15.983004720306734</v>
      </c>
      <c r="M323" s="172" t="str">
        <f t="shared" si="199"/>
        <v>-</v>
      </c>
      <c r="N323" s="173">
        <f t="shared" si="200"/>
        <v>0.6659585300127806</v>
      </c>
      <c r="O323" s="174">
        <f t="shared" si="201"/>
        <v>-17.450622315689099</v>
      </c>
      <c r="P323" s="175">
        <f t="shared" si="228"/>
        <v>0.52856118499361415</v>
      </c>
      <c r="Q323" s="174">
        <f t="shared" si="202"/>
        <v>27.367238795422015</v>
      </c>
      <c r="R323" s="170">
        <f t="shared" si="203"/>
        <v>72.858472753049242</v>
      </c>
      <c r="S323" s="170">
        <f t="shared" si="204"/>
        <v>4.8572315168699491</v>
      </c>
      <c r="T323" s="291">
        <f t="shared" si="227"/>
        <v>0.40476929307249576</v>
      </c>
      <c r="U323" s="170">
        <f t="shared" si="205"/>
        <v>7.1427684831300509</v>
      </c>
      <c r="V323" s="170">
        <f t="shared" si="206"/>
        <v>16.857231516869948</v>
      </c>
      <c r="W323" s="176">
        <f t="shared" si="207"/>
        <v>0.29761535346375212</v>
      </c>
      <c r="X323" s="176">
        <f t="shared" si="208"/>
        <v>0.70238464653624788</v>
      </c>
      <c r="Y323" s="173">
        <f t="shared" si="209"/>
        <v>0.3263888888888889</v>
      </c>
      <c r="Z323" s="173">
        <f t="shared" si="185"/>
        <v>0.73125000000000007</v>
      </c>
      <c r="AA323" s="174">
        <f t="shared" si="210"/>
        <v>65.743543561309181</v>
      </c>
      <c r="AB323" s="174">
        <f t="shared" si="211"/>
        <v>41.963284451025956</v>
      </c>
      <c r="AC323" s="170">
        <f t="shared" si="212"/>
        <v>80.781322730919086</v>
      </c>
      <c r="AD323" s="170">
        <f t="shared" si="213"/>
        <v>5.3854215153946061</v>
      </c>
      <c r="AE323" s="176">
        <f t="shared" si="214"/>
        <v>0.2756074368585581</v>
      </c>
      <c r="AF323" s="176">
        <f t="shared" si="215"/>
        <v>0.72439256314144185</v>
      </c>
      <c r="AG323" s="173">
        <f t="shared" si="186"/>
        <v>0.30416862185217225</v>
      </c>
      <c r="AH323" s="173">
        <f t="shared" si="187"/>
        <v>0.752953748135056</v>
      </c>
      <c r="AI323" s="170">
        <f t="shared" si="216"/>
        <v>89.597566161872876</v>
      </c>
      <c r="AJ323" s="170">
        <f t="shared" si="217"/>
        <v>5.9731710774581916</v>
      </c>
      <c r="AK323" s="176">
        <f t="shared" si="218"/>
        <v>0.25111787177257533</v>
      </c>
      <c r="AL323" s="176">
        <f t="shared" si="219"/>
        <v>0.74888212822742461</v>
      </c>
      <c r="AM323" s="173">
        <f t="shared" si="188"/>
        <v>0.27967905676618948</v>
      </c>
      <c r="AN323" s="173">
        <f t="shared" si="189"/>
        <v>0.77744331322103877</v>
      </c>
      <c r="AO323" s="170">
        <f t="shared" si="220"/>
        <v>98.231966973596059</v>
      </c>
      <c r="AP323" s="170">
        <f t="shared" si="221"/>
        <v>6.548797798239737</v>
      </c>
      <c r="AQ323" s="176">
        <f t="shared" si="222"/>
        <v>0.2271334250733443</v>
      </c>
      <c r="AR323" s="176">
        <f t="shared" si="223"/>
        <v>0.77286657492665567</v>
      </c>
      <c r="AS323" s="173">
        <f t="shared" si="190"/>
        <v>0.25569461006695843</v>
      </c>
      <c r="AT323" s="173">
        <f t="shared" si="191"/>
        <v>0.80142775992026982</v>
      </c>
      <c r="AU323" s="177">
        <f t="shared" si="229"/>
        <v>5</v>
      </c>
      <c r="AV323" s="178" t="str">
        <f t="shared" si="224"/>
        <v>Jeudi</v>
      </c>
      <c r="AW323" s="177" t="str">
        <f>IF($BD$9="OUI","U",IF(Paramètres!$E$10=Paramètres!$G$10,"-",IF(F323&lt;$BD$7,$BF$8,IF(AND(F323&gt;=$BD$7,F323&lt;$BD$8),$BF$7,IF(AND(F323&gt;=$BD$8,F323&lt;$BE$7),$BF$8,$BF$7)))))</f>
        <v>H</v>
      </c>
      <c r="AX323" s="179">
        <f>IF($BD$9="OUI",0,IF(AW323="H",Paramètres!$E$10,IF(AW323="E",Paramètres!$G$10,Paramètres!$E$10)))</f>
        <v>1</v>
      </c>
      <c r="AY323" s="168" t="str">
        <f t="shared" si="192"/>
        <v>-</v>
      </c>
      <c r="AZ323" s="298">
        <f t="shared" si="225"/>
        <v>1.7718843780498705E-3</v>
      </c>
      <c r="BB323" s="240" t="str">
        <f>IF($BD$9="OUI","U",IF(Paramètres!$D$10=Paramètres!$G$10,"",IF(F323&lt;$BD$7,$BF$8,IF(AND(F323&gt;=$BD$7,F323&lt;$BD$8),$BF$7,IF(AND(F323&gt;=$BD$8,F323&lt;$BE$7),$BF$8,$BF$7)))))</f>
        <v>H</v>
      </c>
    </row>
    <row r="324" spans="6:54" ht="14">
      <c r="F324" s="297">
        <f t="shared" si="226"/>
        <v>44512</v>
      </c>
      <c r="G324" s="169">
        <f t="shared" si="193"/>
        <v>316</v>
      </c>
      <c r="H324" s="170">
        <f t="shared" si="194"/>
        <v>308.44960000000003</v>
      </c>
      <c r="I324" s="170">
        <f t="shared" si="195"/>
        <v>-1.5184389806025143</v>
      </c>
      <c r="J324" s="170">
        <f t="shared" si="196"/>
        <v>229.93116101939745</v>
      </c>
      <c r="K324" s="170">
        <f t="shared" si="197"/>
        <v>-2.4474453914536731</v>
      </c>
      <c r="L324" s="171">
        <f t="shared" si="198"/>
        <v>-15.86353748822475</v>
      </c>
      <c r="M324" s="172" t="str">
        <f t="shared" si="199"/>
        <v>-</v>
      </c>
      <c r="N324" s="173">
        <f t="shared" si="200"/>
        <v>0.6609807286760313</v>
      </c>
      <c r="O324" s="174">
        <f t="shared" si="201"/>
        <v>-17.723576494934576</v>
      </c>
      <c r="P324" s="175">
        <f t="shared" si="228"/>
        <v>0.52864414834922668</v>
      </c>
      <c r="Q324" s="174">
        <f t="shared" si="202"/>
        <v>27.094284616176537</v>
      </c>
      <c r="R324" s="170">
        <f t="shared" si="203"/>
        <v>72.543817097655463</v>
      </c>
      <c r="S324" s="170">
        <f t="shared" si="204"/>
        <v>4.8362544731770312</v>
      </c>
      <c r="T324" s="291">
        <f t="shared" si="227"/>
        <v>0.40302120609808595</v>
      </c>
      <c r="U324" s="170">
        <f t="shared" si="205"/>
        <v>7.1637455268229688</v>
      </c>
      <c r="V324" s="170">
        <f t="shared" si="206"/>
        <v>16.836254473177032</v>
      </c>
      <c r="W324" s="176">
        <f t="shared" si="207"/>
        <v>0.29848939695095705</v>
      </c>
      <c r="X324" s="176">
        <f t="shared" si="208"/>
        <v>0.701510603049043</v>
      </c>
      <c r="Y324" s="173">
        <f t="shared" si="209"/>
        <v>0.32708333333333334</v>
      </c>
      <c r="Z324" s="173">
        <f t="shared" si="185"/>
        <v>0.72986111111111107</v>
      </c>
      <c r="AA324" s="174">
        <f t="shared" si="210"/>
        <v>65.338000101501805</v>
      </c>
      <c r="AB324" s="174">
        <f t="shared" si="211"/>
        <v>41.866908913697273</v>
      </c>
      <c r="AC324" s="170">
        <f t="shared" si="212"/>
        <v>80.488647332365929</v>
      </c>
      <c r="AD324" s="170">
        <f t="shared" si="213"/>
        <v>5.3659098221577288</v>
      </c>
      <c r="AE324" s="176">
        <f t="shared" si="214"/>
        <v>0.27642042407676132</v>
      </c>
      <c r="AF324" s="176">
        <f t="shared" si="215"/>
        <v>0.72357957592323874</v>
      </c>
      <c r="AG324" s="173">
        <f t="shared" si="186"/>
        <v>0.30506457242598795</v>
      </c>
      <c r="AH324" s="173">
        <f t="shared" si="187"/>
        <v>0.75222372427246542</v>
      </c>
      <c r="AI324" s="170">
        <f t="shared" si="216"/>
        <v>89.322042310339256</v>
      </c>
      <c r="AJ324" s="170">
        <f t="shared" si="217"/>
        <v>5.9548028206892836</v>
      </c>
      <c r="AK324" s="176">
        <f t="shared" si="218"/>
        <v>0.2518832158046132</v>
      </c>
      <c r="AL324" s="176">
        <f t="shared" si="219"/>
        <v>0.74811678419538685</v>
      </c>
      <c r="AM324" s="173">
        <f t="shared" si="188"/>
        <v>0.28052736415383983</v>
      </c>
      <c r="AN324" s="173">
        <f t="shared" si="189"/>
        <v>0.77676093254461354</v>
      </c>
      <c r="AO324" s="170">
        <f t="shared" si="220"/>
        <v>97.966815906512494</v>
      </c>
      <c r="AP324" s="170">
        <f t="shared" si="221"/>
        <v>6.5311210604341658</v>
      </c>
      <c r="AQ324" s="176">
        <f t="shared" si="222"/>
        <v>0.22786995581524308</v>
      </c>
      <c r="AR324" s="176">
        <f t="shared" si="223"/>
        <v>0.77213004418475695</v>
      </c>
      <c r="AS324" s="173">
        <f t="shared" si="190"/>
        <v>0.25651410416446974</v>
      </c>
      <c r="AT324" s="173">
        <f t="shared" si="191"/>
        <v>0.80077419253398363</v>
      </c>
      <c r="AU324" s="177">
        <f t="shared" si="229"/>
        <v>6</v>
      </c>
      <c r="AV324" s="178" t="str">
        <f t="shared" si="224"/>
        <v>Vendredi</v>
      </c>
      <c r="AW324" s="177" t="str">
        <f>IF($BD$9="OUI","U",IF(Paramètres!$E$10=Paramètres!$G$10,"-",IF(F324&lt;$BD$7,$BF$8,IF(AND(F324&gt;=$BD$7,F324&lt;$BD$8),$BF$7,IF(AND(F324&gt;=$BD$8,F324&lt;$BE$7),$BF$8,$BF$7)))))</f>
        <v>H</v>
      </c>
      <c r="AX324" s="179">
        <f>IF($BD$9="OUI",0,IF(AW324="H",Paramètres!$E$10,IF(AW324="E",Paramètres!$G$10,Paramètres!$E$10)))</f>
        <v>1</v>
      </c>
      <c r="AY324" s="168" t="str">
        <f t="shared" si="192"/>
        <v>-</v>
      </c>
      <c r="AZ324" s="298">
        <f t="shared" si="225"/>
        <v>1.7480869744098126E-3</v>
      </c>
      <c r="BB324" s="240" t="str">
        <f>IF($BD$9="OUI","U",IF(Paramètres!$D$10=Paramètres!$G$10,"",IF(F324&lt;$BD$7,$BF$8,IF(AND(F324&gt;=$BD$7,F324&lt;$BD$8),$BF$7,IF(AND(F324&gt;=$BD$8,F324&lt;$BE$7),$BF$8,$BF$7)))))</f>
        <v>H</v>
      </c>
    </row>
    <row r="325" spans="6:54" ht="14">
      <c r="F325" s="297">
        <f t="shared" si="226"/>
        <v>44513</v>
      </c>
      <c r="G325" s="169">
        <f t="shared" si="193"/>
        <v>317</v>
      </c>
      <c r="H325" s="170">
        <f t="shared" si="194"/>
        <v>309.43520000000001</v>
      </c>
      <c r="I325" s="170">
        <f t="shared" si="195"/>
        <v>-1.4978892769336156</v>
      </c>
      <c r="J325" s="170">
        <f t="shared" si="196"/>
        <v>230.93731072306639</v>
      </c>
      <c r="K325" s="170">
        <f t="shared" si="197"/>
        <v>-2.4345730885065873</v>
      </c>
      <c r="L325" s="171">
        <f t="shared" si="198"/>
        <v>-15.729849461760811</v>
      </c>
      <c r="M325" s="172" t="str">
        <f t="shared" si="199"/>
        <v>-</v>
      </c>
      <c r="N325" s="173">
        <f t="shared" si="200"/>
        <v>0.65541039424003378</v>
      </c>
      <c r="O325" s="174">
        <f t="shared" si="201"/>
        <v>-17.991419879089879</v>
      </c>
      <c r="P325" s="175">
        <f t="shared" si="228"/>
        <v>0.52873698725649332</v>
      </c>
      <c r="Q325" s="174">
        <f t="shared" si="202"/>
        <v>26.826441232021235</v>
      </c>
      <c r="R325" s="170">
        <f t="shared" si="203"/>
        <v>72.23361765438176</v>
      </c>
      <c r="S325" s="170">
        <f t="shared" si="204"/>
        <v>4.8155745102921177</v>
      </c>
      <c r="T325" s="291">
        <f t="shared" si="227"/>
        <v>0.40129787585767646</v>
      </c>
      <c r="U325" s="170">
        <f t="shared" si="205"/>
        <v>7.1844254897078823</v>
      </c>
      <c r="V325" s="170">
        <f t="shared" si="206"/>
        <v>16.815574510292116</v>
      </c>
      <c r="W325" s="176">
        <f t="shared" si="207"/>
        <v>0.29935106207116174</v>
      </c>
      <c r="X325" s="176">
        <f t="shared" si="208"/>
        <v>0.7006489379288382</v>
      </c>
      <c r="Y325" s="173">
        <f t="shared" si="209"/>
        <v>0.32777777777777778</v>
      </c>
      <c r="Z325" s="173">
        <f t="shared" si="185"/>
        <v>0.72916666666666663</v>
      </c>
      <c r="AA325" s="174">
        <f t="shared" si="210"/>
        <v>64.939367474286342</v>
      </c>
      <c r="AB325" s="174">
        <f t="shared" si="211"/>
        <v>41.770460069356467</v>
      </c>
      <c r="AC325" s="170">
        <f t="shared" si="212"/>
        <v>80.200540573962996</v>
      </c>
      <c r="AD325" s="170">
        <f t="shared" si="213"/>
        <v>5.3467027049308662</v>
      </c>
      <c r="AE325" s="176">
        <f t="shared" si="214"/>
        <v>0.27722072062788056</v>
      </c>
      <c r="AF325" s="176">
        <f t="shared" si="215"/>
        <v>0.72277927937211939</v>
      </c>
      <c r="AG325" s="173">
        <f t="shared" si="186"/>
        <v>0.30595770788437382</v>
      </c>
      <c r="AH325" s="173">
        <f t="shared" si="187"/>
        <v>0.75151626662861271</v>
      </c>
      <c r="AI325" s="170">
        <f t="shared" si="216"/>
        <v>89.051237615457879</v>
      </c>
      <c r="AJ325" s="170">
        <f t="shared" si="217"/>
        <v>5.9367491743638583</v>
      </c>
      <c r="AK325" s="176">
        <f t="shared" si="218"/>
        <v>0.25263545106817259</v>
      </c>
      <c r="AL325" s="176">
        <f t="shared" si="219"/>
        <v>0.74736454893182735</v>
      </c>
      <c r="AM325" s="173">
        <f t="shared" si="188"/>
        <v>0.2813724383246658</v>
      </c>
      <c r="AN325" s="173">
        <f t="shared" si="189"/>
        <v>0.77610153618832067</v>
      </c>
      <c r="AO325" s="170">
        <f t="shared" si="220"/>
        <v>97.706599108916208</v>
      </c>
      <c r="AP325" s="170">
        <f t="shared" si="221"/>
        <v>6.5137732739277476</v>
      </c>
      <c r="AQ325" s="176">
        <f t="shared" si="222"/>
        <v>0.22859278025301052</v>
      </c>
      <c r="AR325" s="176">
        <f t="shared" si="223"/>
        <v>0.77140721974698945</v>
      </c>
      <c r="AS325" s="173">
        <f t="shared" si="190"/>
        <v>0.25732976750950376</v>
      </c>
      <c r="AT325" s="173">
        <f t="shared" si="191"/>
        <v>0.80014420700348277</v>
      </c>
      <c r="AU325" s="177">
        <f t="shared" si="229"/>
        <v>7</v>
      </c>
      <c r="AV325" s="178" t="str">
        <f t="shared" si="224"/>
        <v>Samedi</v>
      </c>
      <c r="AW325" s="177" t="str">
        <f>IF($BD$9="OUI","U",IF(Paramètres!$E$10=Paramètres!$G$10,"-",IF(F325&lt;$BD$7,$BF$8,IF(AND(F325&gt;=$BD$7,F325&lt;$BD$8),$BF$7,IF(AND(F325&gt;=$BD$8,F325&lt;$BE$7),$BF$8,$BF$7)))))</f>
        <v>H</v>
      </c>
      <c r="AX325" s="179">
        <f>IF($BD$9="OUI",0,IF(AW325="H",Paramètres!$E$10,IF(AW325="E",Paramètres!$G$10,Paramètres!$E$10)))</f>
        <v>1</v>
      </c>
      <c r="AY325" s="168" t="str">
        <f t="shared" si="192"/>
        <v>-</v>
      </c>
      <c r="AZ325" s="298">
        <f t="shared" si="225"/>
        <v>1.723330240409493E-3</v>
      </c>
      <c r="BB325" s="240" t="str">
        <f>IF($BD$9="OUI","U",IF(Paramètres!$D$10=Paramètres!$G$10,"",IF(F325&lt;$BD$7,$BF$8,IF(AND(F325&gt;=$BD$7,F325&lt;$BD$8),$BF$7,IF(AND(F325&gt;=$BD$8,F325&lt;$BE$7),$BF$8,$BF$7)))))</f>
        <v>H</v>
      </c>
    </row>
    <row r="326" spans="6:54" ht="14">
      <c r="F326" s="297">
        <f t="shared" si="226"/>
        <v>44514</v>
      </c>
      <c r="G326" s="169">
        <f t="shared" si="193"/>
        <v>318</v>
      </c>
      <c r="H326" s="170">
        <f t="shared" si="194"/>
        <v>310.42079999999999</v>
      </c>
      <c r="I326" s="170">
        <f t="shared" si="195"/>
        <v>-1.4768789289663531</v>
      </c>
      <c r="J326" s="170">
        <f t="shared" si="196"/>
        <v>231.94392107103363</v>
      </c>
      <c r="K326" s="170">
        <f t="shared" si="197"/>
        <v>-2.4186110874467155</v>
      </c>
      <c r="L326" s="171">
        <f t="shared" si="198"/>
        <v>-15.581960065652275</v>
      </c>
      <c r="M326" s="172" t="str">
        <f t="shared" si="199"/>
        <v>-</v>
      </c>
      <c r="N326" s="173">
        <f t="shared" si="200"/>
        <v>0.6492483360688448</v>
      </c>
      <c r="O326" s="174">
        <f t="shared" si="201"/>
        <v>-18.254042939734695</v>
      </c>
      <c r="P326" s="175">
        <f t="shared" si="228"/>
        <v>0.52883968822601313</v>
      </c>
      <c r="Q326" s="174">
        <f t="shared" si="202"/>
        <v>26.563818171376418</v>
      </c>
      <c r="R326" s="170">
        <f t="shared" si="203"/>
        <v>71.928050362734893</v>
      </c>
      <c r="S326" s="170">
        <f t="shared" si="204"/>
        <v>4.7952033575156596</v>
      </c>
      <c r="T326" s="291">
        <f t="shared" si="227"/>
        <v>0.39960027979297164</v>
      </c>
      <c r="U326" s="170">
        <f t="shared" si="205"/>
        <v>7.2047966424843404</v>
      </c>
      <c r="V326" s="170">
        <f t="shared" si="206"/>
        <v>16.795203357515661</v>
      </c>
      <c r="W326" s="176">
        <f t="shared" si="207"/>
        <v>0.30019986010351418</v>
      </c>
      <c r="X326" s="176">
        <f t="shared" si="208"/>
        <v>0.69980013989648582</v>
      </c>
      <c r="Y326" s="173">
        <f t="shared" si="209"/>
        <v>0.32916666666666666</v>
      </c>
      <c r="Z326" s="173">
        <f t="shared" si="185"/>
        <v>0.7284722222222223</v>
      </c>
      <c r="AA326" s="174">
        <f t="shared" si="210"/>
        <v>64.547831100771305</v>
      </c>
      <c r="AB326" s="174">
        <f t="shared" si="211"/>
        <v>41.674062942030154</v>
      </c>
      <c r="AC326" s="170">
        <f t="shared" si="212"/>
        <v>79.917147986247542</v>
      </c>
      <c r="AD326" s="170">
        <f t="shared" si="213"/>
        <v>5.3278098657498365</v>
      </c>
      <c r="AE326" s="176">
        <f t="shared" si="214"/>
        <v>0.27800792226042348</v>
      </c>
      <c r="AF326" s="176">
        <f t="shared" si="215"/>
        <v>0.72199207773957641</v>
      </c>
      <c r="AG326" s="173">
        <f t="shared" si="186"/>
        <v>0.30684761048643655</v>
      </c>
      <c r="AH326" s="173">
        <f t="shared" si="187"/>
        <v>0.75083176596558954</v>
      </c>
      <c r="AI326" s="170">
        <f t="shared" si="216"/>
        <v>88.785268690641644</v>
      </c>
      <c r="AJ326" s="170">
        <f t="shared" si="217"/>
        <v>5.9190179127094433</v>
      </c>
      <c r="AK326" s="176">
        <f t="shared" si="218"/>
        <v>0.25337425363710653</v>
      </c>
      <c r="AL326" s="176">
        <f t="shared" si="219"/>
        <v>0.74662574636289347</v>
      </c>
      <c r="AM326" s="173">
        <f t="shared" si="188"/>
        <v>0.2822139418631196</v>
      </c>
      <c r="AN326" s="173">
        <f t="shared" si="189"/>
        <v>0.7754654345889066</v>
      </c>
      <c r="AO326" s="170">
        <f t="shared" si="220"/>
        <v>97.45140766769758</v>
      </c>
      <c r="AP326" s="170">
        <f t="shared" si="221"/>
        <v>6.496760511179839</v>
      </c>
      <c r="AQ326" s="176">
        <f t="shared" si="222"/>
        <v>0.22930164536750672</v>
      </c>
      <c r="AR326" s="176">
        <f t="shared" si="223"/>
        <v>0.77069835463249337</v>
      </c>
      <c r="AS326" s="173">
        <f t="shared" si="190"/>
        <v>0.25814133359351982</v>
      </c>
      <c r="AT326" s="173">
        <f t="shared" si="191"/>
        <v>0.79953804285850649</v>
      </c>
      <c r="AU326" s="177">
        <f t="shared" si="229"/>
        <v>1</v>
      </c>
      <c r="AV326" s="178" t="str">
        <f t="shared" si="224"/>
        <v>Dimanche</v>
      </c>
      <c r="AW326" s="177" t="str">
        <f>IF($BD$9="OUI","U",IF(Paramètres!$E$10=Paramètres!$G$10,"-",IF(F326&lt;$BD$7,$BF$8,IF(AND(F326&gt;=$BD$7,F326&lt;$BD$8),$BF$7,IF(AND(F326&gt;=$BD$8,F326&lt;$BE$7),$BF$8,$BF$7)))))</f>
        <v>H</v>
      </c>
      <c r="AX326" s="179">
        <f>IF($BD$9="OUI",0,IF(AW326="H",Paramètres!$E$10,IF(AW326="E",Paramètres!$G$10,Paramètres!$E$10)))</f>
        <v>1</v>
      </c>
      <c r="AY326" s="168" t="str">
        <f t="shared" si="192"/>
        <v>-</v>
      </c>
      <c r="AZ326" s="298">
        <f t="shared" si="225"/>
        <v>1.6975960647048205E-3</v>
      </c>
      <c r="BB326" s="240" t="str">
        <f>IF($BD$9="OUI","U",IF(Paramètres!$D$10=Paramètres!$G$10,"",IF(F326&lt;$BD$7,$BF$8,IF(AND(F326&gt;=$BD$7,F326&lt;$BD$8),$BF$7,IF(AND(F326&gt;=$BD$8,F326&lt;$BE$7),$BF$8,$BF$7)))))</f>
        <v>H</v>
      </c>
    </row>
    <row r="327" spans="6:54" ht="14">
      <c r="F327" s="297">
        <f t="shared" si="226"/>
        <v>44515</v>
      </c>
      <c r="G327" s="169">
        <f t="shared" si="193"/>
        <v>319</v>
      </c>
      <c r="H327" s="170">
        <f t="shared" si="194"/>
        <v>311.40640000000008</v>
      </c>
      <c r="I327" s="170">
        <f t="shared" si="195"/>
        <v>-1.4554140461078844</v>
      </c>
      <c r="J327" s="170">
        <f t="shared" si="196"/>
        <v>232.95098595389209</v>
      </c>
      <c r="K327" s="170">
        <f t="shared" si="197"/>
        <v>-2.3995625744837072</v>
      </c>
      <c r="L327" s="171">
        <f t="shared" si="198"/>
        <v>-15.419906482366367</v>
      </c>
      <c r="M327" s="172" t="str">
        <f t="shared" si="199"/>
        <v>-</v>
      </c>
      <c r="N327" s="173">
        <f t="shared" si="200"/>
        <v>0.64249610343193198</v>
      </c>
      <c r="O327" s="174">
        <f t="shared" si="201"/>
        <v>-18.511336914956924</v>
      </c>
      <c r="P327" s="175">
        <f t="shared" si="228"/>
        <v>0.52895222543662834</v>
      </c>
      <c r="Q327" s="174">
        <f t="shared" si="202"/>
        <v>26.306524196154189</v>
      </c>
      <c r="R327" s="170">
        <f t="shared" si="203"/>
        <v>71.62729424168414</v>
      </c>
      <c r="S327" s="170">
        <f t="shared" si="204"/>
        <v>4.7751529494456095</v>
      </c>
      <c r="T327" s="291">
        <f t="shared" si="227"/>
        <v>0.39792941245380081</v>
      </c>
      <c r="U327" s="170">
        <f t="shared" si="205"/>
        <v>7.2248470505543905</v>
      </c>
      <c r="V327" s="170">
        <f t="shared" si="206"/>
        <v>16.775152949445609</v>
      </c>
      <c r="W327" s="176">
        <f t="shared" si="207"/>
        <v>0.30103529377309962</v>
      </c>
      <c r="X327" s="176">
        <f t="shared" si="208"/>
        <v>0.69896470622690032</v>
      </c>
      <c r="Y327" s="173">
        <f t="shared" si="209"/>
        <v>0.3298611111111111</v>
      </c>
      <c r="Z327" s="173">
        <f t="shared" si="185"/>
        <v>0.72777777777777775</v>
      </c>
      <c r="AA327" s="174">
        <f t="shared" si="210"/>
        <v>64.163577208299444</v>
      </c>
      <c r="AB327" s="174">
        <f t="shared" si="211"/>
        <v>41.577845167127037</v>
      </c>
      <c r="AC327" s="170">
        <f t="shared" si="212"/>
        <v>79.63861726330822</v>
      </c>
      <c r="AD327" s="170">
        <f t="shared" si="213"/>
        <v>5.3092411508872148</v>
      </c>
      <c r="AE327" s="176">
        <f t="shared" si="214"/>
        <v>0.2787816187130327</v>
      </c>
      <c r="AF327" s="176">
        <f t="shared" si="215"/>
        <v>0.72121838128696725</v>
      </c>
      <c r="AG327" s="173">
        <f t="shared" si="186"/>
        <v>0.30773384414966104</v>
      </c>
      <c r="AH327" s="173">
        <f t="shared" si="187"/>
        <v>0.75017060672359559</v>
      </c>
      <c r="AI327" s="170">
        <f t="shared" si="216"/>
        <v>88.524253708222204</v>
      </c>
      <c r="AJ327" s="170">
        <f t="shared" si="217"/>
        <v>5.9016169138814805</v>
      </c>
      <c r="AK327" s="176">
        <f t="shared" si="218"/>
        <v>0.2540992952549383</v>
      </c>
      <c r="AL327" s="176">
        <f t="shared" si="219"/>
        <v>0.74590070474506165</v>
      </c>
      <c r="AM327" s="173">
        <f t="shared" si="188"/>
        <v>0.28305152069156664</v>
      </c>
      <c r="AN327" s="173">
        <f t="shared" si="189"/>
        <v>0.77485293018168999</v>
      </c>
      <c r="AO327" s="170">
        <f t="shared" si="220"/>
        <v>97.201333920950376</v>
      </c>
      <c r="AP327" s="170">
        <f t="shared" si="221"/>
        <v>6.480088928063358</v>
      </c>
      <c r="AQ327" s="176">
        <f t="shared" si="222"/>
        <v>0.22999629466402674</v>
      </c>
      <c r="AR327" s="176">
        <f t="shared" si="223"/>
        <v>0.77000370533597329</v>
      </c>
      <c r="AS327" s="173">
        <f t="shared" si="190"/>
        <v>0.25894852010065506</v>
      </c>
      <c r="AT327" s="173">
        <f t="shared" si="191"/>
        <v>0.79895593077260163</v>
      </c>
      <c r="AU327" s="177">
        <f t="shared" si="229"/>
        <v>2</v>
      </c>
      <c r="AV327" s="178" t="str">
        <f t="shared" si="224"/>
        <v>Lundi</v>
      </c>
      <c r="AW327" s="177" t="str">
        <f>IF($BD$9="OUI","U",IF(Paramètres!$E$10=Paramètres!$G$10,"-",IF(F327&lt;$BD$7,$BF$8,IF(AND(F327&gt;=$BD$7,F327&lt;$BD$8),$BF$7,IF(AND(F327&gt;=$BD$8,F327&lt;$BE$7),$BF$8,$BF$7)))))</f>
        <v>H</v>
      </c>
      <c r="AX327" s="179">
        <f>IF($BD$9="OUI",0,IF(AW327="H",Paramètres!$E$10,IF(AW327="E",Paramètres!$G$10,Paramètres!$E$10)))</f>
        <v>1</v>
      </c>
      <c r="AY327" s="168" t="str">
        <f t="shared" si="192"/>
        <v>-</v>
      </c>
      <c r="AZ327" s="298">
        <f t="shared" si="225"/>
        <v>1.6708673391708229E-3</v>
      </c>
      <c r="BB327" s="240" t="str">
        <f>IF($BD$9="OUI","U",IF(Paramètres!$D$10=Paramètres!$G$10,"",IF(F327&lt;$BD$7,$BF$8,IF(AND(F327&gt;=$BD$7,F327&lt;$BD$8),$BF$7,IF(AND(F327&gt;=$BD$8,F327&lt;$BE$7),$BF$8,$BF$7)))))</f>
        <v>H</v>
      </c>
    </row>
    <row r="328" spans="6:54" ht="14">
      <c r="F328" s="297">
        <f t="shared" si="226"/>
        <v>44516</v>
      </c>
      <c r="G328" s="169">
        <f t="shared" si="193"/>
        <v>320</v>
      </c>
      <c r="H328" s="170">
        <f t="shared" si="194"/>
        <v>312.39200000000005</v>
      </c>
      <c r="I328" s="170">
        <f t="shared" si="195"/>
        <v>-1.4335008930046038</v>
      </c>
      <c r="J328" s="170">
        <f t="shared" si="196"/>
        <v>233.95849910699542</v>
      </c>
      <c r="K328" s="170">
        <f t="shared" si="197"/>
        <v>-2.3774350918478753</v>
      </c>
      <c r="L328" s="171">
        <f t="shared" si="198"/>
        <v>-15.243743939409917</v>
      </c>
      <c r="M328" s="172" t="str">
        <f t="shared" si="199"/>
        <v>-</v>
      </c>
      <c r="N328" s="173">
        <f t="shared" si="200"/>
        <v>0.63515599747541318</v>
      </c>
      <c r="O328" s="174">
        <f t="shared" si="201"/>
        <v>-18.763193903180081</v>
      </c>
      <c r="P328" s="175">
        <f t="shared" si="228"/>
        <v>0.52907456053590363</v>
      </c>
      <c r="Q328" s="174">
        <f t="shared" si="202"/>
        <v>26.054667207931033</v>
      </c>
      <c r="R328" s="170">
        <f t="shared" si="203"/>
        <v>71.33153118738133</v>
      </c>
      <c r="S328" s="170">
        <f t="shared" si="204"/>
        <v>4.7554354124920888</v>
      </c>
      <c r="T328" s="291">
        <f t="shared" si="227"/>
        <v>0.39628628437434071</v>
      </c>
      <c r="U328" s="170">
        <f t="shared" si="205"/>
        <v>7.2445645875079112</v>
      </c>
      <c r="V328" s="170">
        <f t="shared" si="206"/>
        <v>16.755435412492091</v>
      </c>
      <c r="W328" s="176">
        <f t="shared" si="207"/>
        <v>0.30185685781282962</v>
      </c>
      <c r="X328" s="176">
        <f t="shared" si="208"/>
        <v>0.69814314218717044</v>
      </c>
      <c r="Y328" s="173">
        <f t="shared" si="209"/>
        <v>0.33124999999999999</v>
      </c>
      <c r="Z328" s="173">
        <f t="shared" ref="Z328:Z375" si="230">(TRUNC($V328+$L328/60+$O$3*4/60+$AX328)+ROUND((($V328+$L328/60+$O$3*4/60+$AX328)-TRUNC($V328+$L328/60+$O$3*4/60+$AX328))*60,0)/60)/24</f>
        <v>0.7270833333333333</v>
      </c>
      <c r="AA328" s="174">
        <f t="shared" si="210"/>
        <v>63.786792652359225</v>
      </c>
      <c r="AB328" s="174">
        <f t="shared" si="211"/>
        <v>41.481936841708524</v>
      </c>
      <c r="AC328" s="170">
        <f t="shared" si="212"/>
        <v>79.365098085834575</v>
      </c>
      <c r="AD328" s="170">
        <f t="shared" si="213"/>
        <v>5.2910065390556387</v>
      </c>
      <c r="AE328" s="176">
        <f t="shared" si="214"/>
        <v>0.27954139420601504</v>
      </c>
      <c r="AF328" s="176">
        <f t="shared" si="215"/>
        <v>0.72045860579398491</v>
      </c>
      <c r="AG328" s="173">
        <f t="shared" ref="AG328:AG375" si="231">IFERROR((12-$AD328+$L328/60+$O$3*4/60+$AX328)/24,"Jour")</f>
        <v>0.30861595474191866</v>
      </c>
      <c r="AH328" s="173">
        <f t="shared" ref="AH328:AH375" si="232">IFERROR((12+$AD328+$L328/60+$O$3*4/60+$AX328)/24,"polaire")</f>
        <v>0.74953316632988853</v>
      </c>
      <c r="AI328" s="170">
        <f t="shared" si="216"/>
        <v>88.268312251095679</v>
      </c>
      <c r="AJ328" s="170">
        <f t="shared" si="217"/>
        <v>5.8845541500730452</v>
      </c>
      <c r="AK328" s="176">
        <f t="shared" si="218"/>
        <v>0.25481024374695643</v>
      </c>
      <c r="AL328" s="176">
        <f t="shared" si="219"/>
        <v>0.74518975625304351</v>
      </c>
      <c r="AM328" s="173">
        <f t="shared" ref="AM328:AM375" si="233">IFERROR((12-$AJ328+$L328/60+$O$3*4/60+$AX328)/24,"Jour")</f>
        <v>0.28388480428286006</v>
      </c>
      <c r="AN328" s="173">
        <f t="shared" ref="AN328:AN375" si="234">IFERROR((12+$AJ328+$L328/60+$O$3*4/60+$AX328)/24,"polaire")</f>
        <v>0.77426431678894714</v>
      </c>
      <c r="AO328" s="170">
        <f t="shared" si="220"/>
        <v>96.956471333280362</v>
      </c>
      <c r="AP328" s="170">
        <f t="shared" si="221"/>
        <v>6.4637647555520239</v>
      </c>
      <c r="AQ328" s="176">
        <f t="shared" si="222"/>
        <v>0.23067646851866566</v>
      </c>
      <c r="AR328" s="176">
        <f t="shared" si="223"/>
        <v>0.76932353148133437</v>
      </c>
      <c r="AS328" s="173">
        <f t="shared" ref="AS328:AS375" si="235">IFERROR((12-$AP328+$L328/60+$O$3*4/60+$AX328)/24,"Jour")</f>
        <v>0.25975102905456926</v>
      </c>
      <c r="AT328" s="173">
        <f t="shared" ref="AT328:AT375" si="236">IFERROR((12+$AP328+$L328/60+$O$3*4/60+$AX328)/24,"polaire")</f>
        <v>0.79839809201723799</v>
      </c>
      <c r="AU328" s="177">
        <f t="shared" si="229"/>
        <v>3</v>
      </c>
      <c r="AV328" s="178" t="str">
        <f t="shared" si="224"/>
        <v>Mardi</v>
      </c>
      <c r="AW328" s="177" t="str">
        <f>IF($BD$9="OUI","U",IF(Paramètres!$E$10=Paramètres!$G$10,"-",IF(F328&lt;$BD$7,$BF$8,IF(AND(F328&gt;=$BD$7,F328&lt;$BD$8),$BF$7,IF(AND(F328&gt;=$BD$8,F328&lt;$BE$7),$BF$8,$BF$7)))))</f>
        <v>H</v>
      </c>
      <c r="AX328" s="179">
        <f>IF($BD$9="OUI",0,IF(AW328="H",Paramètres!$E$10,IF(AW328="E",Paramètres!$G$10,Paramètres!$E$10)))</f>
        <v>1</v>
      </c>
      <c r="AY328" s="168" t="str">
        <f t="shared" ref="AY328:AY359" si="237">IF(T328-T327&lt;=0,"-","+")</f>
        <v>-</v>
      </c>
      <c r="AZ328" s="298">
        <f t="shared" si="225"/>
        <v>1.6431280794600989E-3</v>
      </c>
      <c r="BB328" s="240" t="str">
        <f>IF($BD$9="OUI","U",IF(Paramètres!$D$10=Paramètres!$G$10,"",IF(F328&lt;$BD$7,$BF$8,IF(AND(F328&gt;=$BD$7,F328&lt;$BD$8),$BF$7,IF(AND(F328&gt;=$BD$8,F328&lt;$BE$7),$BF$8,$BF$7)))))</f>
        <v>H</v>
      </c>
    </row>
    <row r="329" spans="6:54" ht="14">
      <c r="F329" s="297">
        <f t="shared" si="226"/>
        <v>44517</v>
      </c>
      <c r="G329" s="169">
        <f t="shared" si="193"/>
        <v>321</v>
      </c>
      <c r="H329" s="170">
        <f t="shared" si="194"/>
        <v>313.37760000000003</v>
      </c>
      <c r="I329" s="170">
        <f t="shared" si="195"/>
        <v>-1.4111458877911707</v>
      </c>
      <c r="J329" s="170">
        <f t="shared" si="196"/>
        <v>234.96645411220879</v>
      </c>
      <c r="K329" s="170">
        <f t="shared" si="197"/>
        <v>-2.3522406036042613</v>
      </c>
      <c r="L329" s="171">
        <f t="shared" si="198"/>
        <v>-15.053545965581728</v>
      </c>
      <c r="M329" s="172" t="str">
        <f t="shared" si="199"/>
        <v>-</v>
      </c>
      <c r="N329" s="173">
        <f t="shared" si="200"/>
        <v>0.62723108189923871</v>
      </c>
      <c r="O329" s="174">
        <f t="shared" si="201"/>
        <v>-19.009506959957776</v>
      </c>
      <c r="P329" s="175">
        <f t="shared" si="228"/>
        <v>0.52920664246217319</v>
      </c>
      <c r="Q329" s="174">
        <f t="shared" si="202"/>
        <v>25.808354151153338</v>
      </c>
      <c r="R329" s="170">
        <f t="shared" si="203"/>
        <v>71.040945748660135</v>
      </c>
      <c r="S329" s="170">
        <f t="shared" si="204"/>
        <v>4.7360630499106753</v>
      </c>
      <c r="T329" s="291">
        <f t="shared" si="227"/>
        <v>0.39467192082588959</v>
      </c>
      <c r="U329" s="170">
        <f t="shared" si="205"/>
        <v>7.2639369500893247</v>
      </c>
      <c r="V329" s="170">
        <f t="shared" si="206"/>
        <v>16.736063049910676</v>
      </c>
      <c r="W329" s="176">
        <f t="shared" si="207"/>
        <v>0.30266403958705518</v>
      </c>
      <c r="X329" s="176">
        <f t="shared" si="208"/>
        <v>0.69733596041294488</v>
      </c>
      <c r="Y329" s="173">
        <f t="shared" si="209"/>
        <v>0.33194444444444443</v>
      </c>
      <c r="Z329" s="173">
        <f t="shared" si="230"/>
        <v>0.72638888888888886</v>
      </c>
      <c r="AA329" s="174">
        <f t="shared" si="210"/>
        <v>63.4176647248078</v>
      </c>
      <c r="AB329" s="174">
        <f t="shared" si="211"/>
        <v>41.38647035752291</v>
      </c>
      <c r="AC329" s="170">
        <f t="shared" si="212"/>
        <v>79.096741927705082</v>
      </c>
      <c r="AD329" s="170">
        <f t="shared" si="213"/>
        <v>5.2731161285136725</v>
      </c>
      <c r="AE329" s="176">
        <f t="shared" si="214"/>
        <v>0.280286827978597</v>
      </c>
      <c r="AF329" s="176">
        <f t="shared" si="215"/>
        <v>0.71971317202140295</v>
      </c>
      <c r="AG329" s="173">
        <f t="shared" si="231"/>
        <v>0.30949347044077019</v>
      </c>
      <c r="AH329" s="173">
        <f t="shared" si="232"/>
        <v>0.74891981448357614</v>
      </c>
      <c r="AI329" s="170">
        <f t="shared" si="216"/>
        <v>88.017565152301344</v>
      </c>
      <c r="AJ329" s="170">
        <f t="shared" si="217"/>
        <v>5.8678376768200895</v>
      </c>
      <c r="AK329" s="176">
        <f t="shared" si="218"/>
        <v>0.25550676346582962</v>
      </c>
      <c r="AL329" s="176">
        <f t="shared" si="219"/>
        <v>0.74449323653417032</v>
      </c>
      <c r="AM329" s="173">
        <f t="shared" si="233"/>
        <v>0.28471340592800282</v>
      </c>
      <c r="AN329" s="173">
        <f t="shared" si="234"/>
        <v>0.77369987899634352</v>
      </c>
      <c r="AO329" s="170">
        <f t="shared" si="220"/>
        <v>96.716914362173213</v>
      </c>
      <c r="AP329" s="170">
        <f t="shared" si="221"/>
        <v>6.4477942908115473</v>
      </c>
      <c r="AQ329" s="176">
        <f t="shared" si="222"/>
        <v>0.23134190454951886</v>
      </c>
      <c r="AR329" s="176">
        <f t="shared" si="223"/>
        <v>0.76865809545048114</v>
      </c>
      <c r="AS329" s="173">
        <f t="shared" si="235"/>
        <v>0.26054854701169206</v>
      </c>
      <c r="AT329" s="173">
        <f t="shared" si="236"/>
        <v>0.79786473791265433</v>
      </c>
      <c r="AU329" s="177">
        <f t="shared" si="229"/>
        <v>4</v>
      </c>
      <c r="AV329" s="178" t="str">
        <f t="shared" si="224"/>
        <v>Mercredi</v>
      </c>
      <c r="AW329" s="177" t="str">
        <f>IF($BD$9="OUI","U",IF(Paramètres!$E$10=Paramètres!$G$10,"-",IF(F329&lt;$BD$7,$BF$8,IF(AND(F329&gt;=$BD$7,F329&lt;$BD$8),$BF$7,IF(AND(F329&gt;=$BD$8,F329&lt;$BE$7),$BF$8,$BF$7)))))</f>
        <v>H</v>
      </c>
      <c r="AX329" s="179">
        <f>IF($BD$9="OUI",0,IF(AW329="H",Paramètres!$E$10,IF(AW329="E",Paramètres!$G$10,Paramètres!$E$10)))</f>
        <v>1</v>
      </c>
      <c r="AY329" s="168" t="str">
        <f t="shared" si="237"/>
        <v>-</v>
      </c>
      <c r="AZ329" s="298">
        <f t="shared" si="225"/>
        <v>1.6143635484511254E-3</v>
      </c>
      <c r="BB329" s="240" t="str">
        <f>IF($BD$9="OUI","U",IF(Paramètres!$D$10=Paramètres!$G$10,"",IF(F329&lt;$BD$7,$BF$8,IF(AND(F329&gt;=$BD$7,F329&lt;$BD$8),$BF$7,IF(AND(F329&gt;=$BD$8,F329&lt;$BE$7),$BF$8,$BF$7)))))</f>
        <v>H</v>
      </c>
    </row>
    <row r="330" spans="6:54" ht="14">
      <c r="F330" s="297">
        <f t="shared" si="226"/>
        <v>44518</v>
      </c>
      <c r="G330" s="169">
        <f t="shared" ref="G330:G375" si="238">TRUNC(MONTH($F330)*275/9)-TRUNC((MONTH($F330)+9)/12)*(1+TRUNC((YEAR($F330)-4*TRUNC(YEAR($F330)/4)+2)/3))+DAY($F330)-30</f>
        <v>322</v>
      </c>
      <c r="H330" s="170">
        <f t="shared" ref="H330:H375" si="239">MOD(357+0.9856*$G330,360)</f>
        <v>314.36320000000001</v>
      </c>
      <c r="I330" s="170">
        <f t="shared" ref="I330:I375" si="240">1.914*SIN(PI()/180*$H330)+0.02*SIN(PI()/180*2*$H330)</f>
        <v>-1.3883556002694684</v>
      </c>
      <c r="J330" s="170">
        <f t="shared" ref="J330:J375" si="241">MOD(280+$I330+0.9856*$G330,360)</f>
        <v>235.9748443997305</v>
      </c>
      <c r="K330" s="170">
        <f t="shared" ref="K330:K375" si="242">-2.466*SIN(PI()/180*2*$J330)+0.053*SIN(PI()/180*4*$J330)</f>
        <v>-2.3239955533172107</v>
      </c>
      <c r="L330" s="171">
        <f t="shared" ref="L330:L375" si="243">($I330+$K330)*4</f>
        <v>-14.849404614346717</v>
      </c>
      <c r="M330" s="172" t="str">
        <f t="shared" ref="M330:M375" si="244">IF($L330&lt;0,"-","+")</f>
        <v>-</v>
      </c>
      <c r="N330" s="173">
        <f t="shared" ref="N330:N375" si="245">ABS($L330)/24</f>
        <v>0.61872519226444656</v>
      </c>
      <c r="O330" s="174">
        <f t="shared" ref="O330:O375" si="246">ASIN(0.3978*SIN(PI()/180*$J330))*180/PI()</f>
        <v>-19.250170197601378</v>
      </c>
      <c r="P330" s="175">
        <f t="shared" si="228"/>
        <v>0.52934840728941979</v>
      </c>
      <c r="Q330" s="174">
        <f t="shared" ref="Q330:Q375" si="247">90-$O$2+$O330</f>
        <v>25.567690913509736</v>
      </c>
      <c r="R330" s="170">
        <f t="shared" ref="R330:R375" si="248">ACOS((-0.01454-SIN(PI()/180*$O330)*SIN(PI()/180*$O$2))/(COS(PI()/180*$O330)*COS(PI()/180*$O$2)))*180/PI()</f>
        <v>70.755724879897215</v>
      </c>
      <c r="S330" s="170">
        <f t="shared" ref="S330:S375" si="249">$R330/15</f>
        <v>4.7170483253264814</v>
      </c>
      <c r="T330" s="291">
        <f t="shared" si="227"/>
        <v>0.39308736044387343</v>
      </c>
      <c r="U330" s="170">
        <f t="shared" ref="U330:U375" si="250">12-$S330</f>
        <v>7.2829516746735186</v>
      </c>
      <c r="V330" s="170">
        <f t="shared" ref="V330:V375" si="251">12+$S330</f>
        <v>16.717048325326481</v>
      </c>
      <c r="W330" s="176">
        <f t="shared" ref="W330:W375" si="252">(12-$S330)/24</f>
        <v>0.30345631977806325</v>
      </c>
      <c r="X330" s="176">
        <f t="shared" ref="X330:X375" si="253">(12+$S330)/24</f>
        <v>0.69654368022193669</v>
      </c>
      <c r="Y330" s="173">
        <f t="shared" ref="Y330:Y375" si="254">(TRUNC($U330+$L330/60+$O$3*4/60+$AX330)+ROUND((($U330+$L330/60+$O$3*4/60+$AX330)-TRUNC($U330+$L330/60+$O$3*4/60+$AX330))*60,0)/60)/24</f>
        <v>0.33263888888888887</v>
      </c>
      <c r="Z330" s="173">
        <f t="shared" si="230"/>
        <v>0.72569444444444453</v>
      </c>
      <c r="AA330" s="174">
        <f t="shared" ref="AA330:AA375" si="255">ACOS((-0.01454*SIN(PI()/180*$O$2)-SIN(PI()/180*$O330))/COS(PI()/180*$O$2))*180/PI()</f>
        <v>63.056380948259822</v>
      </c>
      <c r="AB330" s="174">
        <f t="shared" ref="AB330:AB375" si="256">ACOS(SIN(PI()/180*$O$2)/COS(PI()/180*$O330))*180/PI()</f>
        <v>41.291580216388532</v>
      </c>
      <c r="AC330" s="170">
        <f t="shared" ref="AC330:AC375" si="257">ACOS((-0.105-SIN(PI()/180*$O330)*SIN(PI()/180*$O$2))/(COS(PI()/180*$O330)*COS(PI()/180*$O$2)))*180/PI()</f>
        <v>78.833701845980443</v>
      </c>
      <c r="AD330" s="170">
        <f t="shared" ref="AD330:AD375" si="258">$AC330/15</f>
        <v>5.2555801230653625</v>
      </c>
      <c r="AE330" s="176">
        <f t="shared" ref="AE330:AE375" si="259">(12-$AD330)/24</f>
        <v>0.28101749487227656</v>
      </c>
      <c r="AF330" s="176">
        <f t="shared" ref="AF330:AF375" si="260">(12+$AD330)/24</f>
        <v>0.71898250512772355</v>
      </c>
      <c r="AG330" s="173">
        <f t="shared" si="231"/>
        <v>0.31036590216169629</v>
      </c>
      <c r="AH330" s="173">
        <f t="shared" si="232"/>
        <v>0.74833091241714333</v>
      </c>
      <c r="AI330" s="170">
        <f t="shared" ref="AI330:AI375" si="261">ACOS((-0.208-SIN(PI()/180*$O330)*SIN(PI()/180*$O$2))/(COS(PI()/180*$O330)*COS(PI()/180*$O$2)))*180/PI()</f>
        <v>87.772134322535251</v>
      </c>
      <c r="AJ330" s="170">
        <f t="shared" ref="AJ330:AJ375" si="262">$AI330/15</f>
        <v>5.8514756215023498</v>
      </c>
      <c r="AK330" s="176">
        <f t="shared" ref="AK330:AK375" si="263">(12-$AJ330)/24</f>
        <v>0.25618851577073543</v>
      </c>
      <c r="AL330" s="176">
        <f t="shared" ref="AL330:AL375" si="264">(12+$AJ330)/24</f>
        <v>0.74381148422926457</v>
      </c>
      <c r="AM330" s="173">
        <f t="shared" si="233"/>
        <v>0.28553692306015516</v>
      </c>
      <c r="AN330" s="173">
        <f t="shared" si="234"/>
        <v>0.77315989151868425</v>
      </c>
      <c r="AO330" s="170">
        <f t="shared" ref="AO330:AO375" si="265">ACOS((-0.309-SIN(PI()/180*$O330)*SIN(PI()/180*$O$2))/(COS(PI()/180*$O330)*COS(PI()/180*$O$2)))*180/PI()</f>
        <v>96.482758315475166</v>
      </c>
      <c r="AP330" s="170">
        <f t="shared" ref="AP330:AP375" si="266">$AO330/15</f>
        <v>6.4321838876983444</v>
      </c>
      <c r="AQ330" s="176">
        <f t="shared" ref="AQ330:AQ375" si="267">(12-$AP330)/24</f>
        <v>0.23199233801256899</v>
      </c>
      <c r="AR330" s="176">
        <f t="shared" ref="AR330:AR375" si="268">(12+$AP330)/24</f>
        <v>0.76800766198743098</v>
      </c>
      <c r="AS330" s="173">
        <f t="shared" si="235"/>
        <v>0.2613407453019887</v>
      </c>
      <c r="AT330" s="173">
        <f t="shared" si="236"/>
        <v>0.79735606927685077</v>
      </c>
      <c r="AU330" s="177">
        <f t="shared" si="229"/>
        <v>5</v>
      </c>
      <c r="AV330" s="178" t="str">
        <f t="shared" ref="AV330:AV375" si="269">IF($AU330=1,"Dimanche",IF($AU330=2,"Lundi",IF($AU330=3,"Mardi",IF($AU330=4,"Mercredi",IF($AU330=5,"Jeudi",IF($AU330=6,"Vendredi","Samedi"))))))</f>
        <v>Jeudi</v>
      </c>
      <c r="AW330" s="177" t="str">
        <f>IF($BD$9="OUI","U",IF(Paramètres!$E$10=Paramètres!$G$10,"-",IF(F330&lt;$BD$7,$BF$8,IF(AND(F330&gt;=$BD$7,F330&lt;$BD$8),$BF$7,IF(AND(F330&gt;=$BD$8,F330&lt;$BE$7),$BF$8,$BF$7)))))</f>
        <v>H</v>
      </c>
      <c r="AX330" s="179">
        <f>IF($BD$9="OUI",0,IF(AW330="H",Paramètres!$E$10,IF(AW330="E",Paramètres!$G$10,Paramètres!$E$10)))</f>
        <v>1</v>
      </c>
      <c r="AY330" s="168" t="str">
        <f t="shared" si="237"/>
        <v>-</v>
      </c>
      <c r="AZ330" s="298">
        <f t="shared" ref="AZ330:AZ375" si="270">ABS(T330-T329)</f>
        <v>1.5845603820161536E-3</v>
      </c>
      <c r="BB330" s="240" t="str">
        <f>IF($BD$9="OUI","U",IF(Paramètres!$D$10=Paramètres!$G$10,"",IF(F330&lt;$BD$7,$BF$8,IF(AND(F330&gt;=$BD$7,F330&lt;$BD$8),$BF$7,IF(AND(F330&gt;=$BD$8,F330&lt;$BE$7),$BF$8,$BF$7)))))</f>
        <v>H</v>
      </c>
    </row>
    <row r="331" spans="6:54" ht="14">
      <c r="F331" s="297">
        <f t="shared" ref="F331:F375" si="271">F330+1</f>
        <v>44519</v>
      </c>
      <c r="G331" s="169">
        <f t="shared" si="238"/>
        <v>323</v>
      </c>
      <c r="H331" s="170">
        <f t="shared" si="239"/>
        <v>315.34879999999998</v>
      </c>
      <c r="I331" s="170">
        <f t="shared" si="240"/>
        <v>-1.3651367500179201</v>
      </c>
      <c r="J331" s="170">
        <f t="shared" si="241"/>
        <v>236.9836632499821</v>
      </c>
      <c r="K331" s="170">
        <f t="shared" si="242"/>
        <v>-2.292720913130267</v>
      </c>
      <c r="L331" s="171">
        <f t="shared" si="243"/>
        <v>-14.631430652592748</v>
      </c>
      <c r="M331" s="172" t="str">
        <f t="shared" si="244"/>
        <v>-</v>
      </c>
      <c r="N331" s="173">
        <f t="shared" si="245"/>
        <v>0.60964294385803119</v>
      </c>
      <c r="O331" s="174">
        <f t="shared" si="246"/>
        <v>-19.485078887488626</v>
      </c>
      <c r="P331" s="175">
        <f t="shared" si="228"/>
        <v>0.52949977809619331</v>
      </c>
      <c r="Q331" s="174">
        <f t="shared" si="247"/>
        <v>25.332782223622488</v>
      </c>
      <c r="R331" s="170">
        <f t="shared" si="248"/>
        <v>70.476057670934551</v>
      </c>
      <c r="S331" s="170">
        <f t="shared" si="249"/>
        <v>4.6984038447289702</v>
      </c>
      <c r="T331" s="291">
        <f t="shared" si="227"/>
        <v>0.39153365372741417</v>
      </c>
      <c r="U331" s="170">
        <f t="shared" si="250"/>
        <v>7.3015961552710298</v>
      </c>
      <c r="V331" s="170">
        <f t="shared" si="251"/>
        <v>16.698403844728972</v>
      </c>
      <c r="W331" s="176">
        <f t="shared" si="252"/>
        <v>0.30423317313629289</v>
      </c>
      <c r="X331" s="176">
        <f t="shared" si="253"/>
        <v>0.69576682686370717</v>
      </c>
      <c r="Y331" s="173">
        <f t="shared" si="254"/>
        <v>0.33402777777777781</v>
      </c>
      <c r="Z331" s="173">
        <f t="shared" si="230"/>
        <v>0.72499999999999998</v>
      </c>
      <c r="AA331" s="174">
        <f t="shared" si="255"/>
        <v>62.703128856568682</v>
      </c>
      <c r="AB331" s="174">
        <f t="shared" si="256"/>
        <v>41.197402827602225</v>
      </c>
      <c r="AC331" s="170">
        <f t="shared" si="257"/>
        <v>78.576132254260472</v>
      </c>
      <c r="AD331" s="170">
        <f t="shared" si="258"/>
        <v>5.2384088169506979</v>
      </c>
      <c r="AE331" s="176">
        <f t="shared" si="259"/>
        <v>0.2817329659603876</v>
      </c>
      <c r="AF331" s="176">
        <f t="shared" si="260"/>
        <v>0.71826703403961245</v>
      </c>
      <c r="AG331" s="173">
        <f t="shared" si="231"/>
        <v>0.31123274405658091</v>
      </c>
      <c r="AH331" s="173">
        <f t="shared" si="232"/>
        <v>0.74776681213580576</v>
      </c>
      <c r="AI331" s="170">
        <f t="shared" si="261"/>
        <v>87.53214256566983</v>
      </c>
      <c r="AJ331" s="170">
        <f t="shared" si="262"/>
        <v>5.8354761710446557</v>
      </c>
      <c r="AK331" s="176">
        <f t="shared" si="263"/>
        <v>0.25685515953980603</v>
      </c>
      <c r="AL331" s="176">
        <f t="shared" si="264"/>
        <v>0.74314484046019391</v>
      </c>
      <c r="AM331" s="173">
        <f t="shared" si="233"/>
        <v>0.28635493763599934</v>
      </c>
      <c r="AN331" s="173">
        <f t="shared" si="234"/>
        <v>0.77264461855638722</v>
      </c>
      <c r="AO331" s="170">
        <f t="shared" si="265"/>
        <v>96.254099200091076</v>
      </c>
      <c r="AP331" s="170">
        <f t="shared" si="266"/>
        <v>6.4169399466727386</v>
      </c>
      <c r="AQ331" s="176">
        <f t="shared" si="267"/>
        <v>0.23262750222196923</v>
      </c>
      <c r="AR331" s="176">
        <f t="shared" si="268"/>
        <v>0.76737249777803074</v>
      </c>
      <c r="AS331" s="173">
        <f t="shared" si="235"/>
        <v>0.26212728031816251</v>
      </c>
      <c r="AT331" s="173">
        <f t="shared" si="236"/>
        <v>0.79687227587422405</v>
      </c>
      <c r="AU331" s="177">
        <f t="shared" si="229"/>
        <v>6</v>
      </c>
      <c r="AV331" s="178" t="str">
        <f t="shared" si="269"/>
        <v>Vendredi</v>
      </c>
      <c r="AW331" s="177" t="str">
        <f>IF($BD$9="OUI","U",IF(Paramètres!$E$10=Paramètres!$G$10,"-",IF(F331&lt;$BD$7,$BF$8,IF(AND(F331&gt;=$BD$7,F331&lt;$BD$8),$BF$7,IF(AND(F331&gt;=$BD$8,F331&lt;$BE$7),$BF$8,$BF$7)))))</f>
        <v>H</v>
      </c>
      <c r="AX331" s="179">
        <f>IF($BD$9="OUI",0,IF(AW331="H",Paramètres!$E$10,IF(AW331="E",Paramètres!$G$10,Paramètres!$E$10)))</f>
        <v>1</v>
      </c>
      <c r="AY331" s="168" t="str">
        <f t="shared" si="237"/>
        <v>-</v>
      </c>
      <c r="AZ331" s="298">
        <f t="shared" si="270"/>
        <v>1.5537067164592688E-3</v>
      </c>
      <c r="BB331" s="240" t="str">
        <f>IF($BD$9="OUI","U",IF(Paramètres!$D$10=Paramètres!$G$10,"",IF(F331&lt;$BD$7,$BF$8,IF(AND(F331&gt;=$BD$7,F331&lt;$BD$8),$BF$7,IF(AND(F331&gt;=$BD$8,F331&lt;$BE$7),$BF$8,$BF$7)))))</f>
        <v>H</v>
      </c>
    </row>
    <row r="332" spans="6:54" ht="14">
      <c r="F332" s="297">
        <f t="shared" si="271"/>
        <v>44520</v>
      </c>
      <c r="G332" s="169">
        <f t="shared" si="238"/>
        <v>324</v>
      </c>
      <c r="H332" s="170">
        <f t="shared" si="239"/>
        <v>316.33439999999996</v>
      </c>
      <c r="I332" s="170">
        <f t="shared" si="240"/>
        <v>-1.3414962044316503</v>
      </c>
      <c r="J332" s="170">
        <f t="shared" si="241"/>
        <v>237.99290379556828</v>
      </c>
      <c r="K332" s="170">
        <f t="shared" si="242"/>
        <v>-2.2584422238489785</v>
      </c>
      <c r="L332" s="171">
        <f t="shared" si="243"/>
        <v>-14.399753713122514</v>
      </c>
      <c r="M332" s="172" t="str">
        <f t="shared" si="244"/>
        <v>-</v>
      </c>
      <c r="N332" s="173">
        <f t="shared" si="245"/>
        <v>0.59998973804677147</v>
      </c>
      <c r="O332" s="174">
        <f t="shared" si="246"/>
        <v>-19.714129564883027</v>
      </c>
      <c r="P332" s="175">
        <f t="shared" si="228"/>
        <v>0.5296606648597143</v>
      </c>
      <c r="Q332" s="174">
        <f t="shared" si="247"/>
        <v>25.103731546228087</v>
      </c>
      <c r="R332" s="170">
        <f t="shared" si="248"/>
        <v>70.202135053890458</v>
      </c>
      <c r="S332" s="170">
        <f t="shared" si="249"/>
        <v>4.6801423369260302</v>
      </c>
      <c r="T332" s="291">
        <f t="shared" si="227"/>
        <v>0.39001186141050254</v>
      </c>
      <c r="U332" s="170">
        <f t="shared" si="250"/>
        <v>7.3198576630739698</v>
      </c>
      <c r="V332" s="170">
        <f t="shared" si="251"/>
        <v>16.680142336926032</v>
      </c>
      <c r="W332" s="176">
        <f t="shared" si="252"/>
        <v>0.30499406929474876</v>
      </c>
      <c r="X332" s="176">
        <f t="shared" si="253"/>
        <v>0.6950059307052513</v>
      </c>
      <c r="Y332" s="173">
        <f t="shared" si="254"/>
        <v>0.3347222222222222</v>
      </c>
      <c r="Z332" s="173">
        <f t="shared" si="230"/>
        <v>0.72499999999999998</v>
      </c>
      <c r="AA332" s="174">
        <f t="shared" si="255"/>
        <v>62.358095761405735</v>
      </c>
      <c r="AB332" s="174">
        <f t="shared" si="256"/>
        <v>41.104076287152793</v>
      </c>
      <c r="AC332" s="170">
        <f t="shared" si="257"/>
        <v>78.32418867946204</v>
      </c>
      <c r="AD332" s="170">
        <f t="shared" si="258"/>
        <v>5.2216125786308023</v>
      </c>
      <c r="AE332" s="176">
        <f t="shared" si="259"/>
        <v>0.28243280922371655</v>
      </c>
      <c r="AF332" s="176">
        <f t="shared" si="260"/>
        <v>0.7175671907762835</v>
      </c>
      <c r="AG332" s="173">
        <f t="shared" si="231"/>
        <v>0.31209347408343086</v>
      </c>
      <c r="AH332" s="173">
        <f t="shared" si="232"/>
        <v>0.74722785563599781</v>
      </c>
      <c r="AI332" s="170">
        <f t="shared" si="261"/>
        <v>87.297713382423424</v>
      </c>
      <c r="AJ332" s="170">
        <f t="shared" si="262"/>
        <v>5.8198475588282284</v>
      </c>
      <c r="AK332" s="176">
        <f t="shared" si="263"/>
        <v>0.25750635171549047</v>
      </c>
      <c r="AL332" s="176">
        <f t="shared" si="264"/>
        <v>0.74249364828450959</v>
      </c>
      <c r="AM332" s="173">
        <f t="shared" si="233"/>
        <v>0.28716701657520477</v>
      </c>
      <c r="AN332" s="173">
        <f t="shared" si="234"/>
        <v>0.77215431314422389</v>
      </c>
      <c r="AO332" s="170">
        <f t="shared" si="265"/>
        <v>96.031033562059307</v>
      </c>
      <c r="AP332" s="170">
        <f t="shared" si="266"/>
        <v>6.4020689041372867</v>
      </c>
      <c r="AQ332" s="176">
        <f t="shared" si="267"/>
        <v>0.23324712899427971</v>
      </c>
      <c r="AR332" s="176">
        <f t="shared" si="268"/>
        <v>0.76675287100572032</v>
      </c>
      <c r="AS332" s="173">
        <f t="shared" si="235"/>
        <v>0.26290779385399404</v>
      </c>
      <c r="AT332" s="173">
        <f t="shared" si="236"/>
        <v>0.79641353586543462</v>
      </c>
      <c r="AU332" s="177">
        <f t="shared" si="229"/>
        <v>7</v>
      </c>
      <c r="AV332" s="178" t="str">
        <f t="shared" si="269"/>
        <v>Samedi</v>
      </c>
      <c r="AW332" s="177" t="str">
        <f>IF($BD$9="OUI","U",IF(Paramètres!$E$10=Paramètres!$G$10,"-",IF(F332&lt;$BD$7,$BF$8,IF(AND(F332&gt;=$BD$7,F332&lt;$BD$8),$BF$7,IF(AND(F332&gt;=$BD$8,F332&lt;$BE$7),$BF$8,$BF$7)))))</f>
        <v>H</v>
      </c>
      <c r="AX332" s="179">
        <f>IF($BD$9="OUI",0,IF(AW332="H",Paramètres!$E$10,IF(AW332="E",Paramètres!$G$10,Paramètres!$E$10)))</f>
        <v>1</v>
      </c>
      <c r="AY332" s="168" t="str">
        <f t="shared" si="237"/>
        <v>-</v>
      </c>
      <c r="AZ332" s="298">
        <f t="shared" si="270"/>
        <v>1.5217923169116299E-3</v>
      </c>
      <c r="BB332" s="240" t="str">
        <f>IF($BD$9="OUI","U",IF(Paramètres!$D$10=Paramètres!$G$10,"",IF(F332&lt;$BD$7,$BF$8,IF(AND(F332&gt;=$BD$7,F332&lt;$BD$8),$BF$7,IF(AND(F332&gt;=$BD$8,F332&lt;$BE$7),$BF$8,$BF$7)))))</f>
        <v>H</v>
      </c>
    </row>
    <row r="333" spans="6:54" ht="14">
      <c r="F333" s="297">
        <f t="shared" si="271"/>
        <v>44521</v>
      </c>
      <c r="G333" s="169">
        <f t="shared" si="238"/>
        <v>325</v>
      </c>
      <c r="H333" s="170">
        <f t="shared" si="239"/>
        <v>317.31999999999994</v>
      </c>
      <c r="I333" s="170">
        <f t="shared" si="240"/>
        <v>-1.3174409766940576</v>
      </c>
      <c r="J333" s="170">
        <f t="shared" si="241"/>
        <v>239.00255902330593</v>
      </c>
      <c r="K333" s="170">
        <f t="shared" si="242"/>
        <v>-2.2211896256395387</v>
      </c>
      <c r="L333" s="171">
        <f t="shared" si="243"/>
        <v>-14.154522409334385</v>
      </c>
      <c r="M333" s="172" t="str">
        <f t="shared" si="244"/>
        <v>-</v>
      </c>
      <c r="N333" s="173">
        <f t="shared" si="245"/>
        <v>0.58977176705559942</v>
      </c>
      <c r="O333" s="174">
        <f t="shared" si="246"/>
        <v>-19.937220136075517</v>
      </c>
      <c r="P333" s="175">
        <f t="shared" si="228"/>
        <v>0.52983096437623389</v>
      </c>
      <c r="Q333" s="174">
        <f t="shared" si="247"/>
        <v>24.880640975035597</v>
      </c>
      <c r="R333" s="170">
        <f t="shared" si="248"/>
        <v>69.934149486831174</v>
      </c>
      <c r="S333" s="170">
        <f t="shared" si="249"/>
        <v>4.6622766324554119</v>
      </c>
      <c r="T333" s="291">
        <f t="shared" ref="T333:T375" si="272">IF(ISERROR(2*$S333),"-",(2*$S333)/24)</f>
        <v>0.38852305270461768</v>
      </c>
      <c r="U333" s="170">
        <f t="shared" si="250"/>
        <v>7.3377233675445881</v>
      </c>
      <c r="V333" s="170">
        <f t="shared" si="251"/>
        <v>16.662276632455413</v>
      </c>
      <c r="W333" s="176">
        <f t="shared" si="252"/>
        <v>0.30573847364769119</v>
      </c>
      <c r="X333" s="176">
        <f t="shared" si="253"/>
        <v>0.69426152635230887</v>
      </c>
      <c r="Y333" s="173">
        <f t="shared" si="254"/>
        <v>0.3354166666666667</v>
      </c>
      <c r="Z333" s="173">
        <f t="shared" si="230"/>
        <v>0.72430555555555554</v>
      </c>
      <c r="AA333" s="174">
        <f t="shared" si="255"/>
        <v>62.021468505029702</v>
      </c>
      <c r="AB333" s="174">
        <f t="shared" si="256"/>
        <v>41.011740138633101</v>
      </c>
      <c r="AC333" s="170">
        <f t="shared" si="257"/>
        <v>78.078027502182763</v>
      </c>
      <c r="AD333" s="170">
        <f t="shared" si="258"/>
        <v>5.205201833478851</v>
      </c>
      <c r="AE333" s="176">
        <f t="shared" si="259"/>
        <v>0.28311659027171454</v>
      </c>
      <c r="AF333" s="176">
        <f t="shared" si="260"/>
        <v>0.71688340972828557</v>
      </c>
      <c r="AG333" s="173">
        <f t="shared" si="231"/>
        <v>0.31294755464794838</v>
      </c>
      <c r="AH333" s="173">
        <f t="shared" si="232"/>
        <v>0.74671437410451935</v>
      </c>
      <c r="AI333" s="170">
        <f t="shared" si="261"/>
        <v>87.0689707624025</v>
      </c>
      <c r="AJ333" s="170">
        <f t="shared" si="262"/>
        <v>5.8045980508268338</v>
      </c>
      <c r="AK333" s="176">
        <f t="shared" si="263"/>
        <v>0.25814174788221528</v>
      </c>
      <c r="AL333" s="176">
        <f t="shared" si="264"/>
        <v>0.74185825211778467</v>
      </c>
      <c r="AM333" s="173">
        <f t="shared" si="233"/>
        <v>0.28797271225844906</v>
      </c>
      <c r="AN333" s="173">
        <f t="shared" si="234"/>
        <v>0.77168921649401856</v>
      </c>
      <c r="AO333" s="170">
        <f t="shared" si="265"/>
        <v>95.813658318220604</v>
      </c>
      <c r="AP333" s="170">
        <f t="shared" si="266"/>
        <v>6.3875772212147073</v>
      </c>
      <c r="AQ333" s="176">
        <f t="shared" si="267"/>
        <v>0.23385094911605386</v>
      </c>
      <c r="AR333" s="176">
        <f t="shared" si="268"/>
        <v>0.76614905088394603</v>
      </c>
      <c r="AS333" s="173">
        <f t="shared" si="235"/>
        <v>0.2636819134922877</v>
      </c>
      <c r="AT333" s="173">
        <f t="shared" si="236"/>
        <v>0.79598001526017992</v>
      </c>
      <c r="AU333" s="177">
        <f t="shared" si="229"/>
        <v>1</v>
      </c>
      <c r="AV333" s="178" t="str">
        <f t="shared" si="269"/>
        <v>Dimanche</v>
      </c>
      <c r="AW333" s="177" t="str">
        <f>IF($BD$9="OUI","U",IF(Paramètres!$E$10=Paramètres!$G$10,"-",IF(F333&lt;$BD$7,$BF$8,IF(AND(F333&gt;=$BD$7,F333&lt;$BD$8),$BF$7,IF(AND(F333&gt;=$BD$8,F333&lt;$BE$7),$BF$8,$BF$7)))))</f>
        <v>H</v>
      </c>
      <c r="AX333" s="179">
        <f>IF($BD$9="OUI",0,IF(AW333="H",Paramètres!$E$10,IF(AW333="E",Paramètres!$G$10,Paramètres!$E$10)))</f>
        <v>1</v>
      </c>
      <c r="AY333" s="168" t="str">
        <f t="shared" si="237"/>
        <v>-</v>
      </c>
      <c r="AZ333" s="298">
        <f t="shared" si="270"/>
        <v>1.4888087058848587E-3</v>
      </c>
      <c r="BB333" s="240" t="str">
        <f>IF($BD$9="OUI","U",IF(Paramètres!$D$10=Paramètres!$G$10,"",IF(F333&lt;$BD$7,$BF$8,IF(AND(F333&gt;=$BD$7,F333&lt;$BD$8),$BF$7,IF(AND(F333&gt;=$BD$8,F333&lt;$BE$7),$BF$8,$BF$7)))))</f>
        <v>H</v>
      </c>
    </row>
    <row r="334" spans="6:54" ht="14">
      <c r="F334" s="297">
        <f t="shared" si="271"/>
        <v>44522</v>
      </c>
      <c r="G334" s="169">
        <f t="shared" si="238"/>
        <v>326</v>
      </c>
      <c r="H334" s="170">
        <f t="shared" si="239"/>
        <v>318.30560000000003</v>
      </c>
      <c r="I334" s="170">
        <f t="shared" si="240"/>
        <v>-1.2929782236803771</v>
      </c>
      <c r="J334" s="170">
        <f t="shared" si="241"/>
        <v>240.01262177631963</v>
      </c>
      <c r="K334" s="170">
        <f t="shared" si="242"/>
        <v>-2.1809978789840385</v>
      </c>
      <c r="L334" s="171">
        <f t="shared" si="243"/>
        <v>-13.895904410657662</v>
      </c>
      <c r="M334" s="172" t="str">
        <f t="shared" si="244"/>
        <v>-</v>
      </c>
      <c r="N334" s="173">
        <f t="shared" si="245"/>
        <v>0.57899601711073589</v>
      </c>
      <c r="O334" s="174">
        <f t="shared" si="246"/>
        <v>-20.154249987640114</v>
      </c>
      <c r="P334" s="175">
        <f t="shared" si="228"/>
        <v>0.53001056020864823</v>
      </c>
      <c r="Q334" s="174">
        <f t="shared" si="247"/>
        <v>24.663611123471</v>
      </c>
      <c r="R334" s="170">
        <f t="shared" si="248"/>
        <v>69.672294614432516</v>
      </c>
      <c r="S334" s="170">
        <f t="shared" si="249"/>
        <v>4.6448196409621678</v>
      </c>
      <c r="T334" s="291">
        <f t="shared" si="272"/>
        <v>0.387068303413514</v>
      </c>
      <c r="U334" s="170">
        <f t="shared" si="250"/>
        <v>7.3551803590378322</v>
      </c>
      <c r="V334" s="170">
        <f t="shared" si="251"/>
        <v>16.644819640962169</v>
      </c>
      <c r="W334" s="176">
        <f t="shared" si="252"/>
        <v>0.30646584829324303</v>
      </c>
      <c r="X334" s="176">
        <f t="shared" si="253"/>
        <v>0.69353415170675703</v>
      </c>
      <c r="Y334" s="173">
        <f t="shared" si="254"/>
        <v>0.33680555555555558</v>
      </c>
      <c r="Z334" s="173">
        <f t="shared" si="230"/>
        <v>0.72361111111111109</v>
      </c>
      <c r="AA334" s="174">
        <f t="shared" si="255"/>
        <v>61.693433199436086</v>
      </c>
      <c r="AB334" s="174">
        <f t="shared" si="256"/>
        <v>40.920535115871331</v>
      </c>
      <c r="AC334" s="170">
        <f t="shared" si="257"/>
        <v>77.83780568093259</v>
      </c>
      <c r="AD334" s="170">
        <f t="shared" si="258"/>
        <v>5.1891870453955056</v>
      </c>
      <c r="AE334" s="176">
        <f t="shared" si="259"/>
        <v>0.2837838731085206</v>
      </c>
      <c r="AF334" s="176">
        <f t="shared" si="260"/>
        <v>0.7162161268914794</v>
      </c>
      <c r="AG334" s="173">
        <f t="shared" si="231"/>
        <v>0.31379443331716883</v>
      </c>
      <c r="AH334" s="173">
        <f t="shared" si="232"/>
        <v>0.74622668710012763</v>
      </c>
      <c r="AI334" s="170">
        <f t="shared" si="261"/>
        <v>86.846038964822483</v>
      </c>
      <c r="AJ334" s="170">
        <f t="shared" si="262"/>
        <v>5.789735930988166</v>
      </c>
      <c r="AK334" s="176">
        <f t="shared" si="263"/>
        <v>0.25876100287549308</v>
      </c>
      <c r="AL334" s="176">
        <f t="shared" si="264"/>
        <v>0.74123899712450692</v>
      </c>
      <c r="AM334" s="173">
        <f t="shared" si="233"/>
        <v>0.28877156308414131</v>
      </c>
      <c r="AN334" s="173">
        <f t="shared" si="234"/>
        <v>0.77124955733315514</v>
      </c>
      <c r="AO334" s="170">
        <f t="shared" si="265"/>
        <v>95.602070579759754</v>
      </c>
      <c r="AP334" s="170">
        <f t="shared" si="266"/>
        <v>6.3734713719839835</v>
      </c>
      <c r="AQ334" s="176">
        <f t="shared" si="267"/>
        <v>0.23443869283400068</v>
      </c>
      <c r="AR334" s="176">
        <f t="shared" si="268"/>
        <v>0.76556130716599924</v>
      </c>
      <c r="AS334" s="173">
        <f t="shared" si="235"/>
        <v>0.26444925304264894</v>
      </c>
      <c r="AT334" s="173">
        <f t="shared" si="236"/>
        <v>0.79557186737464747</v>
      </c>
      <c r="AU334" s="177">
        <f t="shared" si="229"/>
        <v>2</v>
      </c>
      <c r="AV334" s="178" t="str">
        <f t="shared" si="269"/>
        <v>Lundi</v>
      </c>
      <c r="AW334" s="177" t="str">
        <f>IF($BD$9="OUI","U",IF(Paramètres!$E$10=Paramètres!$G$10,"-",IF(F334&lt;$BD$7,$BF$8,IF(AND(F334&gt;=$BD$7,F334&lt;$BD$8),$BF$7,IF(AND(F334&gt;=$BD$8,F334&lt;$BE$7),$BF$8,$BF$7)))))</f>
        <v>H</v>
      </c>
      <c r="AX334" s="179">
        <f>IF($BD$9="OUI",0,IF(AW334="H",Paramètres!$E$10,IF(AW334="E",Paramètres!$G$10,Paramètres!$E$10)))</f>
        <v>1</v>
      </c>
      <c r="AY334" s="168" t="str">
        <f t="shared" si="237"/>
        <v>-</v>
      </c>
      <c r="AZ334" s="298">
        <f t="shared" si="270"/>
        <v>1.4547492911036741E-3</v>
      </c>
      <c r="BB334" s="240" t="str">
        <f>IF($BD$9="OUI","U",IF(Paramètres!$D$10=Paramètres!$G$10,"",IF(F334&lt;$BD$7,$BF$8,IF(AND(F334&gt;=$BD$7,F334&lt;$BD$8),$BF$7,IF(AND(F334&gt;=$BD$8,F334&lt;$BE$7),$BF$8,$BF$7)))))</f>
        <v>H</v>
      </c>
    </row>
    <row r="335" spans="6:54" ht="14">
      <c r="F335" s="297">
        <f t="shared" si="271"/>
        <v>44523</v>
      </c>
      <c r="G335" s="169">
        <f t="shared" si="238"/>
        <v>327</v>
      </c>
      <c r="H335" s="170">
        <f t="shared" si="239"/>
        <v>319.2912</v>
      </c>
      <c r="I335" s="170">
        <f t="shared" si="240"/>
        <v>-1.2681152437938998</v>
      </c>
      <c r="J335" s="170">
        <f t="shared" si="241"/>
        <v>241.02308475620612</v>
      </c>
      <c r="K335" s="170">
        <f t="shared" si="242"/>
        <v>-2.137906375562888</v>
      </c>
      <c r="L335" s="171">
        <f t="shared" si="243"/>
        <v>-13.624086477427152</v>
      </c>
      <c r="M335" s="172" t="str">
        <f t="shared" si="244"/>
        <v>-</v>
      </c>
      <c r="N335" s="173">
        <f t="shared" si="245"/>
        <v>0.56767026989279801</v>
      </c>
      <c r="O335" s="174">
        <f t="shared" si="246"/>
        <v>-20.365120097578398</v>
      </c>
      <c r="P335" s="175">
        <f t="shared" si="228"/>
        <v>0.53019932266228054</v>
      </c>
      <c r="Q335" s="174">
        <f t="shared" si="247"/>
        <v>24.452741013532716</v>
      </c>
      <c r="R335" s="170">
        <f t="shared" si="248"/>
        <v>69.416764905929256</v>
      </c>
      <c r="S335" s="170">
        <f t="shared" si="249"/>
        <v>4.6277843270619501</v>
      </c>
      <c r="T335" s="291">
        <f t="shared" si="272"/>
        <v>0.38564869392182916</v>
      </c>
      <c r="U335" s="170">
        <f t="shared" si="250"/>
        <v>7.3722156729380499</v>
      </c>
      <c r="V335" s="170">
        <f t="shared" si="251"/>
        <v>16.627784327061949</v>
      </c>
      <c r="W335" s="176">
        <f t="shared" si="252"/>
        <v>0.30717565303908539</v>
      </c>
      <c r="X335" s="176">
        <f t="shared" si="253"/>
        <v>0.69282434696091455</v>
      </c>
      <c r="Y335" s="173">
        <f t="shared" si="254"/>
        <v>0.33749999999999997</v>
      </c>
      <c r="Z335" s="173">
        <f t="shared" si="230"/>
        <v>0.72291666666666676</v>
      </c>
      <c r="AA335" s="174">
        <f t="shared" si="255"/>
        <v>61.374174952174997</v>
      </c>
      <c r="AB335" s="174">
        <f t="shared" si="256"/>
        <v>40.830602867437584</v>
      </c>
      <c r="AC335" s="170">
        <f t="shared" si="257"/>
        <v>77.603680460634934</v>
      </c>
      <c r="AD335" s="170">
        <f t="shared" si="258"/>
        <v>5.1735786973756621</v>
      </c>
      <c r="AE335" s="176">
        <f t="shared" si="259"/>
        <v>0.28443422094268073</v>
      </c>
      <c r="AF335" s="176">
        <f t="shared" si="260"/>
        <v>0.71556577905731922</v>
      </c>
      <c r="AG335" s="173">
        <f t="shared" si="231"/>
        <v>0.31463354360496126</v>
      </c>
      <c r="AH335" s="173">
        <f t="shared" si="232"/>
        <v>0.74576510171959975</v>
      </c>
      <c r="AI335" s="170">
        <f t="shared" si="261"/>
        <v>86.629042288298876</v>
      </c>
      <c r="AJ335" s="170">
        <f t="shared" si="262"/>
        <v>5.7752694858865921</v>
      </c>
      <c r="AK335" s="176">
        <f t="shared" si="263"/>
        <v>0.259363771421392</v>
      </c>
      <c r="AL335" s="176">
        <f t="shared" si="264"/>
        <v>0.740636228578608</v>
      </c>
      <c r="AM335" s="173">
        <f t="shared" si="233"/>
        <v>0.28956309408367253</v>
      </c>
      <c r="AN335" s="173">
        <f t="shared" si="234"/>
        <v>0.77083555124088854</v>
      </c>
      <c r="AO335" s="170">
        <f t="shared" si="265"/>
        <v>95.39636746796026</v>
      </c>
      <c r="AP335" s="170">
        <f t="shared" si="266"/>
        <v>6.3597578311973511</v>
      </c>
      <c r="AQ335" s="176">
        <f t="shared" si="267"/>
        <v>0.23501009036677703</v>
      </c>
      <c r="AR335" s="176">
        <f t="shared" si="268"/>
        <v>0.76498990963322289</v>
      </c>
      <c r="AS335" s="173">
        <f t="shared" si="235"/>
        <v>0.26520941302905759</v>
      </c>
      <c r="AT335" s="173">
        <f t="shared" si="236"/>
        <v>0.79518923229550342</v>
      </c>
      <c r="AU335" s="177">
        <f t="shared" si="229"/>
        <v>3</v>
      </c>
      <c r="AV335" s="178" t="str">
        <f t="shared" si="269"/>
        <v>Mardi</v>
      </c>
      <c r="AW335" s="177" t="str">
        <f>IF($BD$9="OUI","U",IF(Paramètres!$E$10=Paramètres!$G$10,"-",IF(F335&lt;$BD$7,$BF$8,IF(AND(F335&gt;=$BD$7,F335&lt;$BD$8),$BF$7,IF(AND(F335&gt;=$BD$8,F335&lt;$BE$7),$BF$8,$BF$7)))))</f>
        <v>H</v>
      </c>
      <c r="AX335" s="179">
        <f>IF($BD$9="OUI",0,IF(AW335="H",Paramètres!$E$10,IF(AW335="E",Paramètres!$G$10,Paramètres!$E$10)))</f>
        <v>1</v>
      </c>
      <c r="AY335" s="168" t="str">
        <f t="shared" si="237"/>
        <v>-</v>
      </c>
      <c r="AZ335" s="298">
        <f t="shared" si="270"/>
        <v>1.4196094916848478E-3</v>
      </c>
      <c r="BB335" s="240" t="str">
        <f>IF($BD$9="OUI","U",IF(Paramètres!$D$10=Paramètres!$G$10,"",IF(F335&lt;$BD$7,$BF$8,IF(AND(F335&gt;=$BD$7,F335&lt;$BD$8),$BF$7,IF(AND(F335&gt;=$BD$8,F335&lt;$BE$7),$BF$8,$BF$7)))))</f>
        <v>H</v>
      </c>
    </row>
    <row r="336" spans="6:54" ht="14">
      <c r="F336" s="297">
        <f t="shared" si="271"/>
        <v>44524</v>
      </c>
      <c r="G336" s="169">
        <f t="shared" si="238"/>
        <v>328</v>
      </c>
      <c r="H336" s="170">
        <f t="shared" si="239"/>
        <v>320.27680000000009</v>
      </c>
      <c r="I336" s="170">
        <f t="shared" si="240"/>
        <v>-1.2428594747354982</v>
      </c>
      <c r="J336" s="170">
        <f t="shared" si="241"/>
        <v>242.0339405252646</v>
      </c>
      <c r="K336" s="170">
        <f t="shared" si="242"/>
        <v>-2.0919591387673173</v>
      </c>
      <c r="L336" s="171">
        <f t="shared" si="243"/>
        <v>-13.339274454011262</v>
      </c>
      <c r="M336" s="172" t="str">
        <f t="shared" si="244"/>
        <v>-</v>
      </c>
      <c r="N336" s="173">
        <f t="shared" si="245"/>
        <v>0.55580310225046925</v>
      </c>
      <c r="O336" s="174">
        <f t="shared" si="246"/>
        <v>-20.569733148107787</v>
      </c>
      <c r="P336" s="175">
        <f t="shared" si="228"/>
        <v>0.53039710878965274</v>
      </c>
      <c r="Q336" s="174">
        <f t="shared" si="247"/>
        <v>24.248127963003327</v>
      </c>
      <c r="R336" s="170">
        <f t="shared" si="248"/>
        <v>69.167755270834533</v>
      </c>
      <c r="S336" s="170">
        <f t="shared" si="249"/>
        <v>4.6111836847223024</v>
      </c>
      <c r="T336" s="291">
        <f t="shared" si="272"/>
        <v>0.38426530706019185</v>
      </c>
      <c r="U336" s="170">
        <f t="shared" si="250"/>
        <v>7.3888163152776976</v>
      </c>
      <c r="V336" s="170">
        <f t="shared" si="251"/>
        <v>16.611183684722302</v>
      </c>
      <c r="W336" s="176">
        <f t="shared" si="252"/>
        <v>0.30786734646990405</v>
      </c>
      <c r="X336" s="176">
        <f t="shared" si="253"/>
        <v>0.6921326535300959</v>
      </c>
      <c r="Y336" s="173">
        <f t="shared" si="254"/>
        <v>0.33819444444444446</v>
      </c>
      <c r="Z336" s="173">
        <f t="shared" si="230"/>
        <v>0.72222222222222221</v>
      </c>
      <c r="AA336" s="174">
        <f t="shared" si="255"/>
        <v>61.063877579238657</v>
      </c>
      <c r="AB336" s="174">
        <f t="shared" si="256"/>
        <v>40.742085663330712</v>
      </c>
      <c r="AC336" s="170">
        <f t="shared" si="257"/>
        <v>77.375809065930412</v>
      </c>
      <c r="AD336" s="170">
        <f t="shared" si="258"/>
        <v>5.1583872710620273</v>
      </c>
      <c r="AE336" s="176">
        <f t="shared" si="259"/>
        <v>0.28506719703908218</v>
      </c>
      <c r="AF336" s="176">
        <f t="shared" si="260"/>
        <v>0.71493280296091777</v>
      </c>
      <c r="AG336" s="173">
        <f t="shared" si="231"/>
        <v>0.31546430582873486</v>
      </c>
      <c r="AH336" s="173">
        <f t="shared" si="232"/>
        <v>0.74532991175057051</v>
      </c>
      <c r="AI336" s="170">
        <f t="shared" si="261"/>
        <v>86.418104830191851</v>
      </c>
      <c r="AJ336" s="170">
        <f t="shared" si="262"/>
        <v>5.761206988679457</v>
      </c>
      <c r="AK336" s="176">
        <f t="shared" si="263"/>
        <v>0.25994970880502261</v>
      </c>
      <c r="AL336" s="176">
        <f t="shared" si="264"/>
        <v>0.74005029119497745</v>
      </c>
      <c r="AM336" s="173">
        <f t="shared" si="233"/>
        <v>0.29034681759467529</v>
      </c>
      <c r="AN336" s="173">
        <f t="shared" si="234"/>
        <v>0.77044739998463019</v>
      </c>
      <c r="AO336" s="170">
        <f t="shared" si="265"/>
        <v>95.196645922578824</v>
      </c>
      <c r="AP336" s="170">
        <f t="shared" si="266"/>
        <v>6.3464430615052549</v>
      </c>
      <c r="AQ336" s="176">
        <f t="shared" si="267"/>
        <v>0.23556487243728105</v>
      </c>
      <c r="AR336" s="176">
        <f t="shared" si="268"/>
        <v>0.76443512756271892</v>
      </c>
      <c r="AS336" s="173">
        <f t="shared" si="235"/>
        <v>0.26596198122693371</v>
      </c>
      <c r="AT336" s="173">
        <f t="shared" si="236"/>
        <v>0.79483223635237177</v>
      </c>
      <c r="AU336" s="177">
        <f t="shared" si="229"/>
        <v>4</v>
      </c>
      <c r="AV336" s="178" t="str">
        <f t="shared" si="269"/>
        <v>Mercredi</v>
      </c>
      <c r="AW336" s="177" t="str">
        <f>IF($BD$9="OUI","U",IF(Paramètres!$E$10=Paramètres!$G$10,"-",IF(F336&lt;$BD$7,$BF$8,IF(AND(F336&gt;=$BD$7,F336&lt;$BD$8),$BF$7,IF(AND(F336&gt;=$BD$8,F336&lt;$BE$7),$BF$8,$BF$7)))))</f>
        <v>H</v>
      </c>
      <c r="AX336" s="179">
        <f>IF($BD$9="OUI",0,IF(AW336="H",Paramètres!$E$10,IF(AW336="E",Paramètres!$G$10,Paramètres!$E$10)))</f>
        <v>1</v>
      </c>
      <c r="AY336" s="168" t="str">
        <f t="shared" si="237"/>
        <v>-</v>
      </c>
      <c r="AZ336" s="298">
        <f t="shared" si="270"/>
        <v>1.3833868616373035E-3</v>
      </c>
      <c r="BB336" s="240" t="str">
        <f>IF($BD$9="OUI","U",IF(Paramètres!$D$10=Paramètres!$G$10,"",IF(F336&lt;$BD$7,$BF$8,IF(AND(F336&gt;=$BD$7,F336&lt;$BD$8),$BF$7,IF(AND(F336&gt;=$BD$8,F336&lt;$BE$7),$BF$8,$BF$7)))))</f>
        <v>H</v>
      </c>
    </row>
    <row r="337" spans="6:54" ht="14">
      <c r="F337" s="297">
        <f t="shared" si="271"/>
        <v>44525</v>
      </c>
      <c r="G337" s="169">
        <f t="shared" si="238"/>
        <v>329</v>
      </c>
      <c r="H337" s="170">
        <f t="shared" si="239"/>
        <v>321.26240000000007</v>
      </c>
      <c r="I337" s="170">
        <f t="shared" si="240"/>
        <v>-1.2172184912072803</v>
      </c>
      <c r="J337" s="170">
        <f t="shared" si="241"/>
        <v>243.04518150879267</v>
      </c>
      <c r="K337" s="170">
        <f t="shared" si="242"/>
        <v>-2.0432048135789791</v>
      </c>
      <c r="L337" s="171">
        <f t="shared" si="243"/>
        <v>-13.041693219145039</v>
      </c>
      <c r="M337" s="172" t="str">
        <f t="shared" si="244"/>
        <v>-</v>
      </c>
      <c r="N337" s="173">
        <f t="shared" si="245"/>
        <v>0.54340388413104324</v>
      </c>
      <c r="O337" s="174">
        <f t="shared" si="246"/>
        <v>-20.767993639831367</v>
      </c>
      <c r="P337" s="175">
        <f t="shared" si="228"/>
        <v>0.53060376242497653</v>
      </c>
      <c r="Q337" s="174">
        <f t="shared" si="247"/>
        <v>24.049867471279747</v>
      </c>
      <c r="R337" s="170">
        <f t="shared" si="248"/>
        <v>68.925460653102888</v>
      </c>
      <c r="S337" s="170">
        <f t="shared" si="249"/>
        <v>4.595030710206859</v>
      </c>
      <c r="T337" s="291">
        <f t="shared" si="272"/>
        <v>0.38291922585057159</v>
      </c>
      <c r="U337" s="170">
        <f t="shared" si="250"/>
        <v>7.404969289793141</v>
      </c>
      <c r="V337" s="170">
        <f t="shared" si="251"/>
        <v>16.59503071020686</v>
      </c>
      <c r="W337" s="176">
        <f t="shared" si="252"/>
        <v>0.30854038707471421</v>
      </c>
      <c r="X337" s="176">
        <f t="shared" si="253"/>
        <v>0.69145961292528579</v>
      </c>
      <c r="Y337" s="173">
        <f t="shared" si="254"/>
        <v>0.33888888888888885</v>
      </c>
      <c r="Z337" s="173">
        <f t="shared" si="230"/>
        <v>0.72222222222222221</v>
      </c>
      <c r="AA337" s="174">
        <f t="shared" si="255"/>
        <v>60.762723305532688</v>
      </c>
      <c r="AB337" s="174">
        <f t="shared" si="256"/>
        <v>40.65512608430631</v>
      </c>
      <c r="AC337" s="170">
        <f t="shared" si="257"/>
        <v>77.154348379949184</v>
      </c>
      <c r="AD337" s="170">
        <f t="shared" si="258"/>
        <v>5.1436232253299456</v>
      </c>
      <c r="AE337" s="176">
        <f t="shared" si="259"/>
        <v>0.28568236561125226</v>
      </c>
      <c r="AF337" s="176">
        <f t="shared" si="260"/>
        <v>0.71431763438874774</v>
      </c>
      <c r="AG337" s="173">
        <f t="shared" si="231"/>
        <v>0.31628612803622869</v>
      </c>
      <c r="AH337" s="173">
        <f t="shared" si="232"/>
        <v>0.74492139681372427</v>
      </c>
      <c r="AI337" s="170">
        <f t="shared" si="261"/>
        <v>86.213350236078639</v>
      </c>
      <c r="AJ337" s="170">
        <f t="shared" si="262"/>
        <v>5.7475566824052429</v>
      </c>
      <c r="AK337" s="176">
        <f t="shared" si="263"/>
        <v>0.2605184715664482</v>
      </c>
      <c r="AL337" s="176">
        <f t="shared" si="264"/>
        <v>0.73948152843355175</v>
      </c>
      <c r="AM337" s="173">
        <f t="shared" si="233"/>
        <v>0.29112223399142462</v>
      </c>
      <c r="AN337" s="173">
        <f t="shared" si="234"/>
        <v>0.77008529085852828</v>
      </c>
      <c r="AO337" s="170">
        <f t="shared" si="265"/>
        <v>95.003002503311365</v>
      </c>
      <c r="AP337" s="170">
        <f t="shared" si="266"/>
        <v>6.3335335002207573</v>
      </c>
      <c r="AQ337" s="176">
        <f t="shared" si="267"/>
        <v>0.23610277082413511</v>
      </c>
      <c r="AR337" s="176">
        <f t="shared" si="268"/>
        <v>0.76389722917586489</v>
      </c>
      <c r="AS337" s="173">
        <f t="shared" si="235"/>
        <v>0.26670653324911153</v>
      </c>
      <c r="AT337" s="173">
        <f t="shared" si="236"/>
        <v>0.79450099160084131</v>
      </c>
      <c r="AU337" s="177">
        <f t="shared" si="229"/>
        <v>5</v>
      </c>
      <c r="AV337" s="178" t="str">
        <f t="shared" si="269"/>
        <v>Jeudi</v>
      </c>
      <c r="AW337" s="177" t="str">
        <f>IF($BD$9="OUI","U",IF(Paramètres!$E$10=Paramètres!$G$10,"-",IF(F337&lt;$BD$7,$BF$8,IF(AND(F337&gt;=$BD$7,F337&lt;$BD$8),$BF$7,IF(AND(F337&gt;=$BD$8,F337&lt;$BE$7),$BF$8,$BF$7)))))</f>
        <v>H</v>
      </c>
      <c r="AX337" s="179">
        <f>IF($BD$9="OUI",0,IF(AW337="H",Paramètres!$E$10,IF(AW337="E",Paramètres!$G$10,Paramètres!$E$10)))</f>
        <v>1</v>
      </c>
      <c r="AY337" s="168" t="str">
        <f t="shared" si="237"/>
        <v>-</v>
      </c>
      <c r="AZ337" s="298">
        <f t="shared" si="270"/>
        <v>1.3460812096202646E-3</v>
      </c>
      <c r="BB337" s="240" t="str">
        <f>IF($BD$9="OUI","U",IF(Paramètres!$D$10=Paramètres!$G$10,"",IF(F337&lt;$BD$7,$BF$8,IF(AND(F337&gt;=$BD$7,F337&lt;$BD$8),$BF$7,IF(AND(F337&gt;=$BD$8,F337&lt;$BE$7),$BF$8,$BF$7)))))</f>
        <v>H</v>
      </c>
    </row>
    <row r="338" spans="6:54" ht="14">
      <c r="F338" s="297">
        <f t="shared" si="271"/>
        <v>44526</v>
      </c>
      <c r="G338" s="169">
        <f t="shared" si="238"/>
        <v>330</v>
      </c>
      <c r="H338" s="170">
        <f t="shared" si="239"/>
        <v>322.24800000000005</v>
      </c>
      <c r="I338" s="170">
        <f t="shared" si="240"/>
        <v>-1.1912000025510718</v>
      </c>
      <c r="J338" s="170">
        <f t="shared" si="241"/>
        <v>244.05679999744893</v>
      </c>
      <c r="K338" s="170">
        <f t="shared" si="242"/>
        <v>-1.9916966455896978</v>
      </c>
      <c r="L338" s="171">
        <f t="shared" si="243"/>
        <v>-12.73158659256308</v>
      </c>
      <c r="M338" s="172" t="str">
        <f t="shared" si="244"/>
        <v>-</v>
      </c>
      <c r="N338" s="173">
        <f t="shared" si="245"/>
        <v>0.53048277469012828</v>
      </c>
      <c r="O338" s="174">
        <f t="shared" si="246"/>
        <v>-20.95980800700951</v>
      </c>
      <c r="P338" s="175">
        <f t="shared" si="228"/>
        <v>0.53081911424899175</v>
      </c>
      <c r="Q338" s="174">
        <f t="shared" si="247"/>
        <v>23.858053104101604</v>
      </c>
      <c r="R338" s="170">
        <f t="shared" si="248"/>
        <v>68.690075604615345</v>
      </c>
      <c r="S338" s="170">
        <f t="shared" si="249"/>
        <v>4.5793383736410229</v>
      </c>
      <c r="T338" s="291">
        <f t="shared" si="272"/>
        <v>0.38161153113675189</v>
      </c>
      <c r="U338" s="170">
        <f t="shared" si="250"/>
        <v>7.4206616263589771</v>
      </c>
      <c r="V338" s="170">
        <f t="shared" si="251"/>
        <v>16.579338373641022</v>
      </c>
      <c r="W338" s="176">
        <f t="shared" si="252"/>
        <v>0.30919423443162403</v>
      </c>
      <c r="X338" s="176">
        <f t="shared" si="253"/>
        <v>0.69080576556837592</v>
      </c>
      <c r="Y338" s="173">
        <f t="shared" si="254"/>
        <v>0.34027777777777773</v>
      </c>
      <c r="Z338" s="173">
        <f t="shared" si="230"/>
        <v>0.72152777777777777</v>
      </c>
      <c r="AA338" s="174">
        <f t="shared" si="255"/>
        <v>60.470892453567956</v>
      </c>
      <c r="AB338" s="174">
        <f t="shared" si="256"/>
        <v>40.569866694473262</v>
      </c>
      <c r="AC338" s="170">
        <f t="shared" si="257"/>
        <v>76.939454609356247</v>
      </c>
      <c r="AD338" s="170">
        <f t="shared" si="258"/>
        <v>5.1292969739570831</v>
      </c>
      <c r="AE338" s="176">
        <f t="shared" si="259"/>
        <v>0.28627929275178821</v>
      </c>
      <c r="AF338" s="176">
        <f t="shared" si="260"/>
        <v>0.71372070724821179</v>
      </c>
      <c r="AG338" s="173">
        <f t="shared" si="231"/>
        <v>0.3170984070007799</v>
      </c>
      <c r="AH338" s="173">
        <f t="shared" si="232"/>
        <v>0.74453982149720355</v>
      </c>
      <c r="AI338" s="170">
        <f t="shared" si="261"/>
        <v>86.014901440023934</v>
      </c>
      <c r="AJ338" s="170">
        <f t="shared" si="262"/>
        <v>5.7343267626682621</v>
      </c>
      <c r="AK338" s="176">
        <f t="shared" si="263"/>
        <v>0.26106971822215574</v>
      </c>
      <c r="AL338" s="176">
        <f t="shared" si="264"/>
        <v>0.73893028177784414</v>
      </c>
      <c r="AM338" s="173">
        <f t="shared" si="233"/>
        <v>0.29188883247114744</v>
      </c>
      <c r="AN338" s="173">
        <f t="shared" si="234"/>
        <v>0.7697493960268359</v>
      </c>
      <c r="AO338" s="170">
        <f t="shared" si="265"/>
        <v>94.815533184889816</v>
      </c>
      <c r="AP338" s="170">
        <f t="shared" si="266"/>
        <v>6.3210355456593215</v>
      </c>
      <c r="AQ338" s="176">
        <f t="shared" si="267"/>
        <v>0.23662351893086161</v>
      </c>
      <c r="AR338" s="176">
        <f t="shared" si="268"/>
        <v>0.76337648106913836</v>
      </c>
      <c r="AS338" s="173">
        <f t="shared" si="235"/>
        <v>0.26744263317985328</v>
      </c>
      <c r="AT338" s="173">
        <f t="shared" si="236"/>
        <v>0.79419559531813011</v>
      </c>
      <c r="AU338" s="177">
        <f t="shared" si="229"/>
        <v>6</v>
      </c>
      <c r="AV338" s="178" t="str">
        <f t="shared" si="269"/>
        <v>Vendredi</v>
      </c>
      <c r="AW338" s="177" t="str">
        <f>IF($BD$9="OUI","U",IF(Paramètres!$E$10=Paramètres!$G$10,"-",IF(F338&lt;$BD$7,$BF$8,IF(AND(F338&gt;=$BD$7,F338&lt;$BD$8),$BF$7,IF(AND(F338&gt;=$BD$8,F338&lt;$BE$7),$BF$8,$BF$7)))))</f>
        <v>H</v>
      </c>
      <c r="AX338" s="179">
        <f>IF($BD$9="OUI",0,IF(AW338="H",Paramètres!$E$10,IF(AW338="E",Paramètres!$G$10,Paramètres!$E$10)))</f>
        <v>1</v>
      </c>
      <c r="AY338" s="168" t="str">
        <f t="shared" si="237"/>
        <v>-</v>
      </c>
      <c r="AZ338" s="298">
        <f t="shared" si="270"/>
        <v>1.3076947138196959E-3</v>
      </c>
      <c r="BB338" s="240" t="str">
        <f>IF($BD$9="OUI","U",IF(Paramètres!$D$10=Paramètres!$G$10,"",IF(F338&lt;$BD$7,$BF$8,IF(AND(F338&gt;=$BD$7,F338&lt;$BD$8),$BF$7,IF(AND(F338&gt;=$BD$8,F338&lt;$BE$7),$BF$8,$BF$7)))))</f>
        <v>H</v>
      </c>
    </row>
    <row r="339" spans="6:54" ht="14">
      <c r="F339" s="297">
        <f t="shared" si="271"/>
        <v>44527</v>
      </c>
      <c r="G339" s="169">
        <f t="shared" si="238"/>
        <v>331</v>
      </c>
      <c r="H339" s="170">
        <f t="shared" si="239"/>
        <v>323.23360000000002</v>
      </c>
      <c r="I339" s="170">
        <f t="shared" si="240"/>
        <v>-1.164811850322639</v>
      </c>
      <c r="J339" s="170">
        <f t="shared" si="241"/>
        <v>245.0687881496774</v>
      </c>
      <c r="K339" s="170">
        <f t="shared" si="242"/>
        <v>-1.9374924489724934</v>
      </c>
      <c r="L339" s="171">
        <f t="shared" si="243"/>
        <v>-12.40921719718053</v>
      </c>
      <c r="M339" s="172" t="str">
        <f t="shared" si="244"/>
        <v>-</v>
      </c>
      <c r="N339" s="173">
        <f t="shared" si="245"/>
        <v>0.51705071654918877</v>
      </c>
      <c r="O339" s="174">
        <f t="shared" si="246"/>
        <v>-21.14508473363578</v>
      </c>
      <c r="P339" s="175">
        <f t="shared" si="228"/>
        <v>0.53104298188467403</v>
      </c>
      <c r="Q339" s="174">
        <f t="shared" si="247"/>
        <v>23.672776377475333</v>
      </c>
      <c r="R339" s="170">
        <f t="shared" si="248"/>
        <v>68.461793839077018</v>
      </c>
      <c r="S339" s="170">
        <f t="shared" si="249"/>
        <v>4.5641195892718009</v>
      </c>
      <c r="T339" s="291">
        <f t="shared" si="272"/>
        <v>0.38034329910598341</v>
      </c>
      <c r="U339" s="170">
        <f t="shared" si="250"/>
        <v>7.4358804107281991</v>
      </c>
      <c r="V339" s="170">
        <f t="shared" si="251"/>
        <v>16.564119589271801</v>
      </c>
      <c r="W339" s="176">
        <f t="shared" si="252"/>
        <v>0.30982835044700829</v>
      </c>
      <c r="X339" s="176">
        <f t="shared" si="253"/>
        <v>0.69017164955299171</v>
      </c>
      <c r="Y339" s="173">
        <f t="shared" si="254"/>
        <v>0.34097222222222223</v>
      </c>
      <c r="Z339" s="173">
        <f t="shared" si="230"/>
        <v>0.72152777777777777</v>
      </c>
      <c r="AA339" s="174">
        <f t="shared" si="255"/>
        <v>60.188563121135338</v>
      </c>
      <c r="AB339" s="174">
        <f t="shared" si="256"/>
        <v>40.486449697959124</v>
      </c>
      <c r="AC339" s="170">
        <f t="shared" si="257"/>
        <v>76.731282936617518</v>
      </c>
      <c r="AD339" s="170">
        <f t="shared" si="258"/>
        <v>5.1154188624411683</v>
      </c>
      <c r="AE339" s="176">
        <f t="shared" si="259"/>
        <v>0.28685754739828467</v>
      </c>
      <c r="AF339" s="176">
        <f t="shared" si="260"/>
        <v>0.71314245260171527</v>
      </c>
      <c r="AG339" s="173">
        <f t="shared" si="231"/>
        <v>0.3179005292829587</v>
      </c>
      <c r="AH339" s="173">
        <f t="shared" si="232"/>
        <v>0.74418543448638941</v>
      </c>
      <c r="AI339" s="170">
        <f t="shared" si="261"/>
        <v>85.822880396413993</v>
      </c>
      <c r="AJ339" s="170">
        <f t="shared" si="262"/>
        <v>5.7215253597609328</v>
      </c>
      <c r="AK339" s="176">
        <f t="shared" si="263"/>
        <v>0.26160311000996112</v>
      </c>
      <c r="AL339" s="176">
        <f t="shared" si="264"/>
        <v>0.73839688999003883</v>
      </c>
      <c r="AM339" s="173">
        <f t="shared" si="233"/>
        <v>0.29264609189463514</v>
      </c>
      <c r="AN339" s="173">
        <f t="shared" si="234"/>
        <v>0.76943987187471297</v>
      </c>
      <c r="AO339" s="170">
        <f t="shared" si="265"/>
        <v>94.63433314641712</v>
      </c>
      <c r="AP339" s="170">
        <f t="shared" si="266"/>
        <v>6.3089555430944744</v>
      </c>
      <c r="AQ339" s="176">
        <f t="shared" si="267"/>
        <v>0.23712685237106357</v>
      </c>
      <c r="AR339" s="176">
        <f t="shared" si="268"/>
        <v>0.76287314762893643</v>
      </c>
      <c r="AS339" s="173">
        <f t="shared" si="235"/>
        <v>0.26816983425573759</v>
      </c>
      <c r="AT339" s="173">
        <f t="shared" si="236"/>
        <v>0.79391612951361046</v>
      </c>
      <c r="AU339" s="177">
        <f t="shared" si="229"/>
        <v>7</v>
      </c>
      <c r="AV339" s="178" t="str">
        <f t="shared" si="269"/>
        <v>Samedi</v>
      </c>
      <c r="AW339" s="177" t="str">
        <f>IF($BD$9="OUI","U",IF(Paramètres!$E$10=Paramètres!$G$10,"-",IF(F339&lt;$BD$7,$BF$8,IF(AND(F339&gt;=$BD$7,F339&lt;$BD$8),$BF$7,IF(AND(F339&gt;=$BD$8,F339&lt;$BE$7),$BF$8,$BF$7)))))</f>
        <v>H</v>
      </c>
      <c r="AX339" s="179">
        <f>IF($BD$9="OUI",0,IF(AW339="H",Paramètres!$E$10,IF(AW339="E",Paramètres!$G$10,Paramètres!$E$10)))</f>
        <v>1</v>
      </c>
      <c r="AY339" s="168" t="str">
        <f t="shared" si="237"/>
        <v>-</v>
      </c>
      <c r="AZ339" s="298">
        <f t="shared" si="270"/>
        <v>1.2682320307684791E-3</v>
      </c>
      <c r="BB339" s="240" t="str">
        <f>IF($BD$9="OUI","U",IF(Paramètres!$D$10=Paramètres!$G$10,"",IF(F339&lt;$BD$7,$BF$8,IF(AND(F339&gt;=$BD$7,F339&lt;$BD$8),$BF$7,IF(AND(F339&gt;=$BD$8,F339&lt;$BE$7),$BF$8,$BF$7)))))</f>
        <v>H</v>
      </c>
    </row>
    <row r="340" spans="6:54" ht="14">
      <c r="F340" s="297">
        <f t="shared" si="271"/>
        <v>44528</v>
      </c>
      <c r="G340" s="169">
        <f t="shared" si="238"/>
        <v>332</v>
      </c>
      <c r="H340" s="170">
        <f t="shared" si="239"/>
        <v>324.2192</v>
      </c>
      <c r="I340" s="170">
        <f t="shared" si="240"/>
        <v>-1.1380620058025148</v>
      </c>
      <c r="J340" s="170">
        <f t="shared" si="241"/>
        <v>246.08113799419743</v>
      </c>
      <c r="K340" s="170">
        <f t="shared" si="242"/>
        <v>-1.8806545632540579</v>
      </c>
      <c r="L340" s="171">
        <f t="shared" si="243"/>
        <v>-12.074866276226292</v>
      </c>
      <c r="M340" s="172" t="str">
        <f t="shared" si="244"/>
        <v>-</v>
      </c>
      <c r="N340" s="173">
        <f t="shared" si="245"/>
        <v>0.50311942817609545</v>
      </c>
      <c r="O340" s="174">
        <f t="shared" si="246"/>
        <v>-21.323734470005135</v>
      </c>
      <c r="P340" s="175">
        <f t="shared" si="228"/>
        <v>0.53127517002422564</v>
      </c>
      <c r="Q340" s="174">
        <f t="shared" si="247"/>
        <v>23.494126641105979</v>
      </c>
      <c r="R340" s="170">
        <f t="shared" si="248"/>
        <v>68.240807767633569</v>
      </c>
      <c r="S340" s="170">
        <f t="shared" si="249"/>
        <v>4.5493871845089044</v>
      </c>
      <c r="T340" s="291">
        <f t="shared" si="272"/>
        <v>0.37911559870907535</v>
      </c>
      <c r="U340" s="170">
        <f t="shared" si="250"/>
        <v>7.4506128154910956</v>
      </c>
      <c r="V340" s="170">
        <f t="shared" si="251"/>
        <v>16.549387184508905</v>
      </c>
      <c r="W340" s="176">
        <f t="shared" si="252"/>
        <v>0.3104422006454623</v>
      </c>
      <c r="X340" s="176">
        <f t="shared" si="253"/>
        <v>0.68955779935453776</v>
      </c>
      <c r="Y340" s="173">
        <f t="shared" si="254"/>
        <v>0.34166666666666662</v>
      </c>
      <c r="Z340" s="173">
        <f t="shared" si="230"/>
        <v>0.72083333333333333</v>
      </c>
      <c r="AA340" s="174">
        <f t="shared" si="255"/>
        <v>59.915910848853201</v>
      </c>
      <c r="AB340" s="174">
        <f t="shared" si="256"/>
        <v>40.405016580623382</v>
      </c>
      <c r="AC340" s="170">
        <f t="shared" si="257"/>
        <v>76.529987160575686</v>
      </c>
      <c r="AD340" s="170">
        <f t="shared" si="258"/>
        <v>5.1019991440383787</v>
      </c>
      <c r="AE340" s="176">
        <f t="shared" si="259"/>
        <v>0.28741670233173422</v>
      </c>
      <c r="AF340" s="176">
        <f t="shared" si="260"/>
        <v>0.71258329766826589</v>
      </c>
      <c r="AG340" s="173">
        <f t="shared" si="231"/>
        <v>0.3186918723559598</v>
      </c>
      <c r="AH340" s="173">
        <f t="shared" si="232"/>
        <v>0.74385846769249142</v>
      </c>
      <c r="AI340" s="170">
        <f t="shared" si="261"/>
        <v>85.637407804214334</v>
      </c>
      <c r="AJ340" s="170">
        <f t="shared" si="262"/>
        <v>5.7091605202809559</v>
      </c>
      <c r="AK340" s="176">
        <f t="shared" si="263"/>
        <v>0.26211831165496019</v>
      </c>
      <c r="AL340" s="176">
        <f t="shared" si="264"/>
        <v>0.73788168834503987</v>
      </c>
      <c r="AM340" s="173">
        <f t="shared" si="233"/>
        <v>0.29339348167918572</v>
      </c>
      <c r="AN340" s="173">
        <f t="shared" si="234"/>
        <v>0.76915685836926551</v>
      </c>
      <c r="AO340" s="170">
        <f t="shared" si="265"/>
        <v>94.459496555612731</v>
      </c>
      <c r="AP340" s="170">
        <f t="shared" si="266"/>
        <v>6.297299770374182</v>
      </c>
      <c r="AQ340" s="176">
        <f t="shared" si="267"/>
        <v>0.23761250956774241</v>
      </c>
      <c r="AR340" s="176">
        <f t="shared" si="268"/>
        <v>0.76238749043225751</v>
      </c>
      <c r="AS340" s="173">
        <f t="shared" si="235"/>
        <v>0.26888767959196797</v>
      </c>
      <c r="AT340" s="173">
        <f t="shared" si="236"/>
        <v>0.79366266045648315</v>
      </c>
      <c r="AU340" s="177">
        <f t="shared" si="229"/>
        <v>1</v>
      </c>
      <c r="AV340" s="178" t="str">
        <f t="shared" si="269"/>
        <v>Dimanche</v>
      </c>
      <c r="AW340" s="177" t="str">
        <f>IF($BD$9="OUI","U",IF(Paramètres!$E$10=Paramètres!$G$10,"-",IF(F340&lt;$BD$7,$BF$8,IF(AND(F340&gt;=$BD$7,F340&lt;$BD$8),$BF$7,IF(AND(F340&gt;=$BD$8,F340&lt;$BE$7),$BF$8,$BF$7)))))</f>
        <v>H</v>
      </c>
      <c r="AX340" s="179">
        <f>IF($BD$9="OUI",0,IF(AW340="H",Paramètres!$E$10,IF(AW340="E",Paramètres!$G$10,Paramètres!$E$10)))</f>
        <v>1</v>
      </c>
      <c r="AY340" s="168" t="str">
        <f t="shared" si="237"/>
        <v>-</v>
      </c>
      <c r="AZ340" s="298">
        <f t="shared" si="270"/>
        <v>1.2277003969080602E-3</v>
      </c>
      <c r="BB340" s="240" t="str">
        <f>IF($BD$9="OUI","U",IF(Paramètres!$D$10=Paramètres!$G$10,"",IF(F340&lt;$BD$7,$BF$8,IF(AND(F340&gt;=$BD$7,F340&lt;$BD$8),$BF$7,IF(AND(F340&gt;=$BD$8,F340&lt;$BE$7),$BF$8,$BF$7)))))</f>
        <v>H</v>
      </c>
    </row>
    <row r="341" spans="6:54" ht="14">
      <c r="F341" s="297">
        <f t="shared" si="271"/>
        <v>44529</v>
      </c>
      <c r="G341" s="169">
        <f t="shared" si="238"/>
        <v>333</v>
      </c>
      <c r="H341" s="170">
        <f t="shared" si="239"/>
        <v>325.20479999999998</v>
      </c>
      <c r="I341" s="170">
        <f t="shared" si="240"/>
        <v>-1.1109585674443569</v>
      </c>
      <c r="J341" s="170">
        <f t="shared" si="241"/>
        <v>247.09384143255568</v>
      </c>
      <c r="K341" s="170">
        <f t="shared" si="242"/>
        <v>-1.8212497987799605</v>
      </c>
      <c r="L341" s="171">
        <f t="shared" si="243"/>
        <v>-11.728833464897271</v>
      </c>
      <c r="M341" s="172" t="str">
        <f t="shared" si="244"/>
        <v>-</v>
      </c>
      <c r="N341" s="173">
        <f t="shared" si="245"/>
        <v>0.48870139437071963</v>
      </c>
      <c r="O341" s="174">
        <f t="shared" si="246"/>
        <v>-21.495670149445974</v>
      </c>
      <c r="P341" s="175">
        <f t="shared" si="228"/>
        <v>0.53151547058764848</v>
      </c>
      <c r="Q341" s="174">
        <f t="shared" si="247"/>
        <v>23.322190961665139</v>
      </c>
      <c r="R341" s="170">
        <f t="shared" si="248"/>
        <v>68.027308017737823</v>
      </c>
      <c r="S341" s="170">
        <f t="shared" si="249"/>
        <v>4.5351538678491883</v>
      </c>
      <c r="T341" s="291">
        <f t="shared" si="272"/>
        <v>0.37792948898743234</v>
      </c>
      <c r="U341" s="170">
        <f t="shared" si="250"/>
        <v>7.4648461321508117</v>
      </c>
      <c r="V341" s="170">
        <f t="shared" si="251"/>
        <v>16.535153867849189</v>
      </c>
      <c r="W341" s="176">
        <f t="shared" si="252"/>
        <v>0.3110352555062838</v>
      </c>
      <c r="X341" s="176">
        <f t="shared" si="253"/>
        <v>0.68896474449371625</v>
      </c>
      <c r="Y341" s="173">
        <f t="shared" si="254"/>
        <v>0.34236111111111112</v>
      </c>
      <c r="Z341" s="173">
        <f t="shared" si="230"/>
        <v>0.72013888888888899</v>
      </c>
      <c r="AA341" s="174">
        <f t="shared" si="255"/>
        <v>59.653108278611036</v>
      </c>
      <c r="AB341" s="174">
        <f t="shared" si="256"/>
        <v>40.325707737980814</v>
      </c>
      <c r="AC341" s="170">
        <f t="shared" si="257"/>
        <v>76.335719326570853</v>
      </c>
      <c r="AD341" s="170">
        <f t="shared" si="258"/>
        <v>5.0890479551047232</v>
      </c>
      <c r="AE341" s="176">
        <f t="shared" si="259"/>
        <v>0.28795633520396985</v>
      </c>
      <c r="AF341" s="176">
        <f t="shared" si="260"/>
        <v>0.71204366479603021</v>
      </c>
      <c r="AG341" s="173">
        <f t="shared" si="231"/>
        <v>0.31947180579161838</v>
      </c>
      <c r="AH341" s="173">
        <f t="shared" si="232"/>
        <v>0.74355913538367879</v>
      </c>
      <c r="AI341" s="170">
        <f t="shared" si="261"/>
        <v>85.458602824607468</v>
      </c>
      <c r="AJ341" s="170">
        <f t="shared" si="262"/>
        <v>5.6972401883071644</v>
      </c>
      <c r="AK341" s="176">
        <f t="shared" si="263"/>
        <v>0.26261499215386813</v>
      </c>
      <c r="AL341" s="176">
        <f t="shared" si="264"/>
        <v>0.73738500784613181</v>
      </c>
      <c r="AM341" s="173">
        <f t="shared" si="233"/>
        <v>0.29413046274151666</v>
      </c>
      <c r="AN341" s="173">
        <f t="shared" si="234"/>
        <v>0.7689004784337804</v>
      </c>
      <c r="AO341" s="170">
        <f t="shared" si="265"/>
        <v>94.291116348707916</v>
      </c>
      <c r="AP341" s="170">
        <f t="shared" si="266"/>
        <v>6.2860744232471948</v>
      </c>
      <c r="AQ341" s="176">
        <f t="shared" si="267"/>
        <v>0.23808023236470022</v>
      </c>
      <c r="AR341" s="176">
        <f t="shared" si="268"/>
        <v>0.76191976763529967</v>
      </c>
      <c r="AS341" s="173">
        <f t="shared" si="235"/>
        <v>0.26959570295234875</v>
      </c>
      <c r="AT341" s="173">
        <f t="shared" si="236"/>
        <v>0.79343523822294826</v>
      </c>
      <c r="AU341" s="177">
        <f t="shared" si="229"/>
        <v>2</v>
      </c>
      <c r="AV341" s="178" t="str">
        <f t="shared" si="269"/>
        <v>Lundi</v>
      </c>
      <c r="AW341" s="177" t="str">
        <f>IF($BD$9="OUI","U",IF(Paramètres!$E$10=Paramètres!$G$10,"-",IF(F341&lt;$BD$7,$BF$8,IF(AND(F341&gt;=$BD$7,F341&lt;$BD$8),$BF$7,IF(AND(F341&gt;=$BD$8,F341&lt;$BE$7),$BF$8,$BF$7)))))</f>
        <v>H</v>
      </c>
      <c r="AX341" s="179">
        <f>IF($BD$9="OUI",0,IF(AW341="H",Paramètres!$E$10,IF(AW341="E",Paramètres!$G$10,Paramètres!$E$10)))</f>
        <v>1</v>
      </c>
      <c r="AY341" s="168" t="str">
        <f t="shared" si="237"/>
        <v>-</v>
      </c>
      <c r="AZ341" s="298">
        <f t="shared" si="270"/>
        <v>1.1861097216430139E-3</v>
      </c>
      <c r="BB341" s="240" t="str">
        <f>IF($BD$9="OUI","U",IF(Paramètres!$D$10=Paramètres!$G$10,"",IF(F341&lt;$BD$7,$BF$8,IF(AND(F341&gt;=$BD$7,F341&lt;$BD$8),$BF$7,IF(AND(F341&gt;=$BD$8,F341&lt;$BE$7),$BF$8,$BF$7)))))</f>
        <v>H</v>
      </c>
    </row>
    <row r="342" spans="6:54" ht="14">
      <c r="F342" s="297">
        <f t="shared" si="271"/>
        <v>44530</v>
      </c>
      <c r="G342" s="169">
        <f t="shared" si="238"/>
        <v>334</v>
      </c>
      <c r="H342" s="170">
        <f t="shared" si="239"/>
        <v>326.19039999999995</v>
      </c>
      <c r="I342" s="170">
        <f t="shared" si="240"/>
        <v>-1.0835097582618278</v>
      </c>
      <c r="J342" s="170">
        <f t="shared" si="241"/>
        <v>248.10689024173826</v>
      </c>
      <c r="K342" s="170">
        <f t="shared" si="242"/>
        <v>-1.7593493708059009</v>
      </c>
      <c r="L342" s="171">
        <f t="shared" si="243"/>
        <v>-11.371436516270915</v>
      </c>
      <c r="M342" s="172" t="str">
        <f t="shared" si="244"/>
        <v>-</v>
      </c>
      <c r="N342" s="173">
        <f t="shared" si="245"/>
        <v>0.47380985484462146</v>
      </c>
      <c r="O342" s="174">
        <f t="shared" si="246"/>
        <v>-21.660807104874117</v>
      </c>
      <c r="P342" s="175">
        <f t="shared" si="228"/>
        <v>0.53176366291308352</v>
      </c>
      <c r="Q342" s="174">
        <f t="shared" si="247"/>
        <v>23.157054006236997</v>
      </c>
      <c r="R342" s="170">
        <f t="shared" si="248"/>
        <v>67.821482937020278</v>
      </c>
      <c r="S342" s="170">
        <f t="shared" si="249"/>
        <v>4.5214321958013519</v>
      </c>
      <c r="T342" s="291">
        <f t="shared" si="272"/>
        <v>0.37678601631677933</v>
      </c>
      <c r="U342" s="170">
        <f t="shared" si="250"/>
        <v>7.4785678041986481</v>
      </c>
      <c r="V342" s="170">
        <f t="shared" si="251"/>
        <v>16.521432195801353</v>
      </c>
      <c r="W342" s="176">
        <f t="shared" si="252"/>
        <v>0.31160699184161034</v>
      </c>
      <c r="X342" s="176">
        <f t="shared" si="253"/>
        <v>0.68839300815838966</v>
      </c>
      <c r="Y342" s="173">
        <f t="shared" si="254"/>
        <v>0.3430555555555555</v>
      </c>
      <c r="Z342" s="173">
        <f t="shared" si="230"/>
        <v>0.72013888888888899</v>
      </c>
      <c r="AA342" s="174">
        <f t="shared" si="255"/>
        <v>59.400324804063544</v>
      </c>
      <c r="AB342" s="174">
        <f t="shared" si="256"/>
        <v>40.248662090682217</v>
      </c>
      <c r="AC342" s="170">
        <f t="shared" si="257"/>
        <v>76.148629347482242</v>
      </c>
      <c r="AD342" s="170">
        <f t="shared" si="258"/>
        <v>5.0765752898321495</v>
      </c>
      <c r="AE342" s="176">
        <f t="shared" si="259"/>
        <v>0.28847602959032709</v>
      </c>
      <c r="AF342" s="176">
        <f t="shared" si="260"/>
        <v>0.71152397040967286</v>
      </c>
      <c r="AG342" s="173">
        <f t="shared" si="231"/>
        <v>0.32023969250341056</v>
      </c>
      <c r="AH342" s="173">
        <f t="shared" si="232"/>
        <v>0.74328763332275638</v>
      </c>
      <c r="AI342" s="170">
        <f t="shared" si="261"/>
        <v>85.286582793058756</v>
      </c>
      <c r="AJ342" s="170">
        <f t="shared" si="262"/>
        <v>5.6857721862039172</v>
      </c>
      <c r="AK342" s="176">
        <f t="shared" si="263"/>
        <v>0.26309282557483676</v>
      </c>
      <c r="AL342" s="176">
        <f t="shared" si="264"/>
        <v>0.73690717442516318</v>
      </c>
      <c r="AM342" s="173">
        <f t="shared" si="233"/>
        <v>0.29485648848792023</v>
      </c>
      <c r="AN342" s="173">
        <f t="shared" si="234"/>
        <v>0.76867083733824659</v>
      </c>
      <c r="AO342" s="170">
        <f t="shared" si="265"/>
        <v>94.129284006793554</v>
      </c>
      <c r="AP342" s="170">
        <f t="shared" si="266"/>
        <v>6.2752856004529036</v>
      </c>
      <c r="AQ342" s="176">
        <f t="shared" si="267"/>
        <v>0.23852976664779568</v>
      </c>
      <c r="AR342" s="176">
        <f t="shared" si="268"/>
        <v>0.76147023335220432</v>
      </c>
      <c r="AS342" s="173">
        <f t="shared" si="235"/>
        <v>0.27029342956087915</v>
      </c>
      <c r="AT342" s="173">
        <f t="shared" si="236"/>
        <v>0.79323389626528773</v>
      </c>
      <c r="AU342" s="177">
        <f t="shared" si="229"/>
        <v>3</v>
      </c>
      <c r="AV342" s="178" t="str">
        <f t="shared" si="269"/>
        <v>Mardi</v>
      </c>
      <c r="AW342" s="177" t="str">
        <f>IF($BD$9="OUI","U",IF(Paramètres!$E$10=Paramètres!$G$10,"-",IF(F342&lt;$BD$7,$BF$8,IF(AND(F342&gt;=$BD$7,F342&lt;$BD$8),$BF$7,IF(AND(F342&gt;=$BD$8,F342&lt;$BE$7),$BF$8,$BF$7)))))</f>
        <v>H</v>
      </c>
      <c r="AX342" s="179">
        <f>IF($BD$9="OUI",0,IF(AW342="H",Paramètres!$E$10,IF(AW342="E",Paramètres!$G$10,Paramètres!$E$10)))</f>
        <v>1</v>
      </c>
      <c r="AY342" s="168" t="str">
        <f t="shared" si="237"/>
        <v>-</v>
      </c>
      <c r="AZ342" s="298">
        <f t="shared" si="270"/>
        <v>1.1434726706530118E-3</v>
      </c>
      <c r="BB342" s="240" t="str">
        <f>IF($BD$9="OUI","U",IF(Paramètres!$D$10=Paramètres!$G$10,"",IF(F342&lt;$BD$7,$BF$8,IF(AND(F342&gt;=$BD$7,F342&lt;$BD$8),$BF$7,IF(AND(F342&gt;=$BD$8,F342&lt;$BE$7),$BF$8,$BF$7)))))</f>
        <v>H</v>
      </c>
    </row>
    <row r="343" spans="6:54" ht="14">
      <c r="F343" s="297">
        <f t="shared" si="271"/>
        <v>44531</v>
      </c>
      <c r="G343" s="169">
        <f t="shared" si="238"/>
        <v>335</v>
      </c>
      <c r="H343" s="170">
        <f t="shared" si="239"/>
        <v>327.17599999999993</v>
      </c>
      <c r="I343" s="170">
        <f t="shared" si="240"/>
        <v>-1.0557239231550437</v>
      </c>
      <c r="J343" s="170">
        <f t="shared" si="241"/>
        <v>249.1202760768449</v>
      </c>
      <c r="K343" s="170">
        <f t="shared" si="242"/>
        <v>-1.6950288221910357</v>
      </c>
      <c r="L343" s="171">
        <f t="shared" si="243"/>
        <v>-11.003010981384318</v>
      </c>
      <c r="M343" s="172" t="str">
        <f t="shared" si="244"/>
        <v>-</v>
      </c>
      <c r="N343" s="173">
        <f t="shared" si="245"/>
        <v>0.45845879089101321</v>
      </c>
      <c r="O343" s="174">
        <f t="shared" si="246"/>
        <v>-21.819063184815054</v>
      </c>
      <c r="P343" s="175">
        <f t="shared" si="228"/>
        <v>0.53201951397897695</v>
      </c>
      <c r="Q343" s="174">
        <f t="shared" si="247"/>
        <v>22.99879792629606</v>
      </c>
      <c r="R343" s="170">
        <f t="shared" si="248"/>
        <v>67.623518084139818</v>
      </c>
      <c r="S343" s="170">
        <f t="shared" si="249"/>
        <v>4.5082345389426548</v>
      </c>
      <c r="T343" s="291">
        <f t="shared" si="272"/>
        <v>0.37568621157855459</v>
      </c>
      <c r="U343" s="170">
        <f t="shared" si="250"/>
        <v>7.4917654610573452</v>
      </c>
      <c r="V343" s="170">
        <f t="shared" si="251"/>
        <v>16.508234538942656</v>
      </c>
      <c r="W343" s="176">
        <f t="shared" si="252"/>
        <v>0.31215689421072274</v>
      </c>
      <c r="X343" s="176">
        <f t="shared" si="253"/>
        <v>0.68784310578927732</v>
      </c>
      <c r="Y343" s="173">
        <f t="shared" si="254"/>
        <v>0.3444444444444445</v>
      </c>
      <c r="Z343" s="173">
        <f t="shared" si="230"/>
        <v>0.72013888888888899</v>
      </c>
      <c r="AA343" s="174">
        <f t="shared" si="255"/>
        <v>59.157726214459494</v>
      </c>
      <c r="AB343" s="174">
        <f t="shared" si="256"/>
        <v>40.174016689084077</v>
      </c>
      <c r="AC343" s="170">
        <f t="shared" si="257"/>
        <v>75.968864617206393</v>
      </c>
      <c r="AD343" s="170">
        <f t="shared" si="258"/>
        <v>5.0645909744804261</v>
      </c>
      <c r="AE343" s="176">
        <f t="shared" si="259"/>
        <v>0.28897537606331558</v>
      </c>
      <c r="AF343" s="176">
        <f t="shared" si="260"/>
        <v>0.71102462393668431</v>
      </c>
      <c r="AG343" s="173">
        <f t="shared" si="231"/>
        <v>0.32099489004229248</v>
      </c>
      <c r="AH343" s="173">
        <f t="shared" si="232"/>
        <v>0.74304413791566137</v>
      </c>
      <c r="AI343" s="170">
        <f t="shared" si="261"/>
        <v>85.121462926947103</v>
      </c>
      <c r="AJ343" s="170">
        <f t="shared" si="262"/>
        <v>5.6747641951298071</v>
      </c>
      <c r="AK343" s="176">
        <f t="shared" si="263"/>
        <v>0.26355149186959137</v>
      </c>
      <c r="AL343" s="176">
        <f t="shared" si="264"/>
        <v>0.73644850813040863</v>
      </c>
      <c r="AM343" s="173">
        <f t="shared" si="233"/>
        <v>0.29557100584856827</v>
      </c>
      <c r="AN343" s="173">
        <f t="shared" si="234"/>
        <v>0.7684680221093857</v>
      </c>
      <c r="AO343" s="170">
        <f t="shared" si="265"/>
        <v>93.974089329483007</v>
      </c>
      <c r="AP343" s="170">
        <f t="shared" si="266"/>
        <v>6.2649392886322008</v>
      </c>
      <c r="AQ343" s="176">
        <f t="shared" si="267"/>
        <v>0.23896086297365829</v>
      </c>
      <c r="AR343" s="176">
        <f t="shared" si="268"/>
        <v>0.76103913702634163</v>
      </c>
      <c r="AS343" s="173">
        <f t="shared" si="235"/>
        <v>0.27098037695263522</v>
      </c>
      <c r="AT343" s="173">
        <f t="shared" si="236"/>
        <v>0.79305865100531869</v>
      </c>
      <c r="AU343" s="177">
        <f t="shared" si="229"/>
        <v>4</v>
      </c>
      <c r="AV343" s="178" t="str">
        <f t="shared" si="269"/>
        <v>Mercredi</v>
      </c>
      <c r="AW343" s="177" t="str">
        <f>IF($BD$9="OUI","U",IF(Paramètres!$E$10=Paramètres!$G$10,"-",IF(F343&lt;$BD$7,$BF$8,IF(AND(F343&gt;=$BD$7,F343&lt;$BD$8),$BF$7,IF(AND(F343&gt;=$BD$8,F343&lt;$BE$7),$BF$8,$BF$7)))))</f>
        <v>H</v>
      </c>
      <c r="AX343" s="179">
        <f>IF($BD$9="OUI",0,IF(AW343="H",Paramètres!$E$10,IF(AW343="E",Paramètres!$G$10,Paramètres!$E$10)))</f>
        <v>1</v>
      </c>
      <c r="AY343" s="168" t="str">
        <f t="shared" si="237"/>
        <v>-</v>
      </c>
      <c r="AZ343" s="298">
        <f t="shared" si="270"/>
        <v>1.0998047382247411E-3</v>
      </c>
      <c r="BB343" s="240" t="str">
        <f>IF($BD$9="OUI","U",IF(Paramètres!$D$10=Paramètres!$G$10,"",IF(F343&lt;$BD$7,$BF$8,IF(AND(F343&gt;=$BD$7,F343&lt;$BD$8),$BF$7,IF(AND(F343&gt;=$BD$8,F343&lt;$BE$7),$BF$8,$BF$7)))))</f>
        <v>H</v>
      </c>
    </row>
    <row r="344" spans="6:54" ht="14">
      <c r="F344" s="297">
        <f t="shared" si="271"/>
        <v>44532</v>
      </c>
      <c r="G344" s="169">
        <f t="shared" si="238"/>
        <v>336</v>
      </c>
      <c r="H344" s="170">
        <f t="shared" si="239"/>
        <v>328.16160000000002</v>
      </c>
      <c r="I344" s="170">
        <f t="shared" si="240"/>
        <v>-1.0276095261776277</v>
      </c>
      <c r="J344" s="170">
        <f t="shared" si="241"/>
        <v>250.13399047382245</v>
      </c>
      <c r="K344" s="170">
        <f t="shared" si="242"/>
        <v>-1.6283679347136499</v>
      </c>
      <c r="L344" s="171">
        <f t="shared" si="243"/>
        <v>-10.62390984356511</v>
      </c>
      <c r="M344" s="172" t="str">
        <f t="shared" si="244"/>
        <v>-</v>
      </c>
      <c r="N344" s="173">
        <f t="shared" si="245"/>
        <v>0.44266291014854625</v>
      </c>
      <c r="O344" s="174">
        <f t="shared" si="246"/>
        <v>-21.970358868528717</v>
      </c>
      <c r="P344" s="175">
        <f t="shared" si="228"/>
        <v>0.5322827786580181</v>
      </c>
      <c r="Q344" s="174">
        <f t="shared" si="247"/>
        <v>22.847502242582397</v>
      </c>
      <c r="R344" s="170">
        <f t="shared" si="248"/>
        <v>67.433595708810401</v>
      </c>
      <c r="S344" s="170">
        <f t="shared" si="249"/>
        <v>4.4955730472540267</v>
      </c>
      <c r="T344" s="291">
        <f t="shared" si="272"/>
        <v>0.37463108727116889</v>
      </c>
      <c r="U344" s="170">
        <f t="shared" si="250"/>
        <v>7.5044269527459733</v>
      </c>
      <c r="V344" s="170">
        <f t="shared" si="251"/>
        <v>16.495573047254027</v>
      </c>
      <c r="W344" s="176">
        <f t="shared" si="252"/>
        <v>0.31268445636441555</v>
      </c>
      <c r="X344" s="176">
        <f t="shared" si="253"/>
        <v>0.68731554363558445</v>
      </c>
      <c r="Y344" s="173">
        <f t="shared" si="254"/>
        <v>0.34513888888888888</v>
      </c>
      <c r="Z344" s="173">
        <f t="shared" si="230"/>
        <v>0.71944444444444444</v>
      </c>
      <c r="AA344" s="174">
        <f t="shared" si="255"/>
        <v>58.925474333219967</v>
      </c>
      <c r="AB344" s="174">
        <f t="shared" si="256"/>
        <v>40.101906308620883</v>
      </c>
      <c r="AC344" s="170">
        <f t="shared" si="257"/>
        <v>75.796569618222108</v>
      </c>
      <c r="AD344" s="170">
        <f t="shared" si="258"/>
        <v>5.0531046412148068</v>
      </c>
      <c r="AE344" s="176">
        <f t="shared" si="259"/>
        <v>0.28945397328271638</v>
      </c>
      <c r="AF344" s="176">
        <f t="shared" si="260"/>
        <v>0.71054602671728373</v>
      </c>
      <c r="AG344" s="173">
        <f t="shared" si="231"/>
        <v>0.32173675194073442</v>
      </c>
      <c r="AH344" s="173">
        <f t="shared" si="232"/>
        <v>0.74282880537530183</v>
      </c>
      <c r="AI344" s="170">
        <f t="shared" si="261"/>
        <v>84.963356029983188</v>
      </c>
      <c r="AJ344" s="170">
        <f t="shared" si="262"/>
        <v>5.6642237353322127</v>
      </c>
      <c r="AK344" s="176">
        <f t="shared" si="263"/>
        <v>0.26399067769449114</v>
      </c>
      <c r="AL344" s="176">
        <f t="shared" si="264"/>
        <v>0.73600932230550897</v>
      </c>
      <c r="AM344" s="173">
        <f t="shared" si="233"/>
        <v>0.29627345635250918</v>
      </c>
      <c r="AN344" s="173">
        <f t="shared" si="234"/>
        <v>0.76829210096352707</v>
      </c>
      <c r="AO344" s="170">
        <f t="shared" si="265"/>
        <v>93.82562020681037</v>
      </c>
      <c r="AP344" s="170">
        <f t="shared" si="266"/>
        <v>6.2550413471206916</v>
      </c>
      <c r="AQ344" s="176">
        <f t="shared" si="267"/>
        <v>0.23937327720330451</v>
      </c>
      <c r="AR344" s="176">
        <f t="shared" si="268"/>
        <v>0.76062672279669552</v>
      </c>
      <c r="AS344" s="173">
        <f t="shared" si="235"/>
        <v>0.27165605586132258</v>
      </c>
      <c r="AT344" s="173">
        <f t="shared" si="236"/>
        <v>0.79290950145471362</v>
      </c>
      <c r="AU344" s="177">
        <f t="shared" si="229"/>
        <v>5</v>
      </c>
      <c r="AV344" s="178" t="str">
        <f t="shared" si="269"/>
        <v>Jeudi</v>
      </c>
      <c r="AW344" s="177" t="str">
        <f>IF($BD$9="OUI","U",IF(Paramètres!$E$10=Paramètres!$G$10,"-",IF(F344&lt;$BD$7,$BF$8,IF(AND(F344&gt;=$BD$7,F344&lt;$BD$8),$BF$7,IF(AND(F344&gt;=$BD$8,F344&lt;$BE$7),$BF$8,$BF$7)))))</f>
        <v>H</v>
      </c>
      <c r="AX344" s="179">
        <f>IF($BD$9="OUI",0,IF(AW344="H",Paramètres!$E$10,IF(AW344="E",Paramètres!$G$10,Paramètres!$E$10)))</f>
        <v>1</v>
      </c>
      <c r="AY344" s="168" t="str">
        <f t="shared" si="237"/>
        <v>-</v>
      </c>
      <c r="AZ344" s="298">
        <f t="shared" si="270"/>
        <v>1.0551243073856909E-3</v>
      </c>
      <c r="BB344" s="240" t="str">
        <f>IF($BD$9="OUI","U",IF(Paramètres!$D$10=Paramètres!$G$10,"",IF(F344&lt;$BD$7,$BF$8,IF(AND(F344&gt;=$BD$7,F344&lt;$BD$8),$BF$7,IF(AND(F344&gt;=$BD$8,F344&lt;$BE$7),$BF$8,$BF$7)))))</f>
        <v>H</v>
      </c>
    </row>
    <row r="345" spans="6:54" ht="14">
      <c r="F345" s="297">
        <f t="shared" si="271"/>
        <v>44533</v>
      </c>
      <c r="G345" s="169">
        <f t="shared" si="238"/>
        <v>337</v>
      </c>
      <c r="H345" s="170">
        <f t="shared" si="239"/>
        <v>329.1472</v>
      </c>
      <c r="I345" s="170">
        <f t="shared" si="240"/>
        <v>-0.99917514774554939</v>
      </c>
      <c r="J345" s="170">
        <f t="shared" si="241"/>
        <v>251.14802485225437</v>
      </c>
      <c r="K345" s="170">
        <f t="shared" si="242"/>
        <v>-1.5594506290738259</v>
      </c>
      <c r="L345" s="171">
        <f t="shared" si="243"/>
        <v>-10.234503107277501</v>
      </c>
      <c r="M345" s="172" t="str">
        <f t="shared" si="244"/>
        <v>-</v>
      </c>
      <c r="N345" s="173">
        <f t="shared" si="245"/>
        <v>0.42643762946989588</v>
      </c>
      <c r="O345" s="174">
        <f t="shared" si="246"/>
        <v>-22.114617379862018</v>
      </c>
      <c r="P345" s="175">
        <f t="shared" si="228"/>
        <v>0.53255320000266226</v>
      </c>
      <c r="Q345" s="174">
        <f t="shared" si="247"/>
        <v>22.703243731249096</v>
      </c>
      <c r="R345" s="170">
        <f t="shared" si="248"/>
        <v>67.251894223410204</v>
      </c>
      <c r="S345" s="170">
        <f t="shared" si="249"/>
        <v>4.4834596148940138</v>
      </c>
      <c r="T345" s="291">
        <f t="shared" si="272"/>
        <v>0.37362163457450115</v>
      </c>
      <c r="U345" s="170">
        <f t="shared" si="250"/>
        <v>7.5165403851059862</v>
      </c>
      <c r="V345" s="170">
        <f t="shared" si="251"/>
        <v>16.483459614894013</v>
      </c>
      <c r="W345" s="176">
        <f t="shared" si="252"/>
        <v>0.31318918271274943</v>
      </c>
      <c r="X345" s="176">
        <f t="shared" si="253"/>
        <v>0.68681081728725057</v>
      </c>
      <c r="Y345" s="173">
        <f t="shared" si="254"/>
        <v>0.34583333333333338</v>
      </c>
      <c r="Z345" s="173">
        <f t="shared" si="230"/>
        <v>0.71944444444444444</v>
      </c>
      <c r="AA345" s="174">
        <f t="shared" si="255"/>
        <v>58.703726652803148</v>
      </c>
      <c r="AB345" s="174">
        <f t="shared" si="256"/>
        <v>40.032463037870208</v>
      </c>
      <c r="AC345" s="170">
        <f t="shared" si="257"/>
        <v>75.63188552501866</v>
      </c>
      <c r="AD345" s="170">
        <f t="shared" si="258"/>
        <v>5.0421257016679109</v>
      </c>
      <c r="AE345" s="176">
        <f t="shared" si="259"/>
        <v>0.28991142909717038</v>
      </c>
      <c r="AF345" s="176">
        <f t="shared" si="260"/>
        <v>0.71008857090282962</v>
      </c>
      <c r="AG345" s="173">
        <f t="shared" si="231"/>
        <v>0.32246462909983259</v>
      </c>
      <c r="AH345" s="173">
        <f t="shared" si="232"/>
        <v>0.74264177090549177</v>
      </c>
      <c r="AI345" s="170">
        <f t="shared" si="261"/>
        <v>84.812372194716005</v>
      </c>
      <c r="AJ345" s="170">
        <f t="shared" si="262"/>
        <v>5.6541581463144004</v>
      </c>
      <c r="AK345" s="176">
        <f t="shared" si="263"/>
        <v>0.26441007723689997</v>
      </c>
      <c r="AL345" s="176">
        <f t="shared" si="264"/>
        <v>0.73558992276310009</v>
      </c>
      <c r="AM345" s="173">
        <f t="shared" si="233"/>
        <v>0.29696327723956223</v>
      </c>
      <c r="AN345" s="173">
        <f t="shared" si="234"/>
        <v>0.76814312276576224</v>
      </c>
      <c r="AO345" s="170">
        <f t="shared" si="265"/>
        <v>93.683962390337385</v>
      </c>
      <c r="AP345" s="170">
        <f t="shared" si="266"/>
        <v>6.2455974926891589</v>
      </c>
      <c r="AQ345" s="176">
        <f t="shared" si="267"/>
        <v>0.23976677113795172</v>
      </c>
      <c r="AR345" s="176">
        <f t="shared" si="268"/>
        <v>0.76023322886204825</v>
      </c>
      <c r="AS345" s="173">
        <f t="shared" si="235"/>
        <v>0.27231997114061396</v>
      </c>
      <c r="AT345" s="173">
        <f t="shared" si="236"/>
        <v>0.7927864288647104</v>
      </c>
      <c r="AU345" s="177">
        <f t="shared" si="229"/>
        <v>6</v>
      </c>
      <c r="AV345" s="178" t="str">
        <f t="shared" si="269"/>
        <v>Vendredi</v>
      </c>
      <c r="AW345" s="177" t="str">
        <f>IF($BD$9="OUI","U",IF(Paramètres!$E$10=Paramètres!$G$10,"-",IF(F345&lt;$BD$7,$BF$8,IF(AND(F345&gt;=$BD$7,F345&lt;$BD$8),$BF$7,IF(AND(F345&gt;=$BD$8,F345&lt;$BE$7),$BF$8,$BF$7)))))</f>
        <v>H</v>
      </c>
      <c r="AX345" s="179">
        <f>IF($BD$9="OUI",0,IF(AW345="H",Paramètres!$E$10,IF(AW345="E",Paramètres!$G$10,Paramètres!$E$10)))</f>
        <v>1</v>
      </c>
      <c r="AY345" s="168" t="str">
        <f t="shared" si="237"/>
        <v>-</v>
      </c>
      <c r="AZ345" s="298">
        <f t="shared" si="270"/>
        <v>1.0094526966677453E-3</v>
      </c>
      <c r="BB345" s="240" t="str">
        <f>IF($BD$9="OUI","U",IF(Paramètres!$D$10=Paramètres!$G$10,"",IF(F345&lt;$BD$7,$BF$8,IF(AND(F345&gt;=$BD$7,F345&lt;$BD$8),$BF$7,IF(AND(F345&gt;=$BD$8,F345&lt;$BE$7),$BF$8,$BF$7)))))</f>
        <v>H</v>
      </c>
    </row>
    <row r="346" spans="6:54" ht="14">
      <c r="F346" s="297">
        <f t="shared" si="271"/>
        <v>44534</v>
      </c>
      <c r="G346" s="169">
        <f t="shared" si="238"/>
        <v>338</v>
      </c>
      <c r="H346" s="170">
        <f t="shared" si="239"/>
        <v>330.13280000000009</v>
      </c>
      <c r="I346" s="170">
        <f t="shared" si="240"/>
        <v>-0.97042948178882993</v>
      </c>
      <c r="J346" s="170">
        <f t="shared" si="241"/>
        <v>252.16237051821122</v>
      </c>
      <c r="K346" s="170">
        <f t="shared" si="242"/>
        <v>-1.4883648536921403</v>
      </c>
      <c r="L346" s="171">
        <f t="shared" si="243"/>
        <v>-9.835177341923881</v>
      </c>
      <c r="M346" s="172" t="str">
        <f t="shared" si="244"/>
        <v>-</v>
      </c>
      <c r="N346" s="173">
        <f t="shared" si="245"/>
        <v>0.40979905591349503</v>
      </c>
      <c r="O346" s="174">
        <f t="shared" si="246"/>
        <v>-22.251764799447866</v>
      </c>
      <c r="P346" s="175">
        <f t="shared" si="228"/>
        <v>0.53283050956193556</v>
      </c>
      <c r="Q346" s="174">
        <f t="shared" si="247"/>
        <v>22.566096311663248</v>
      </c>
      <c r="R346" s="170">
        <f t="shared" si="248"/>
        <v>67.078587668779747</v>
      </c>
      <c r="S346" s="170">
        <f t="shared" si="249"/>
        <v>4.4719058445853168</v>
      </c>
      <c r="T346" s="291">
        <f t="shared" si="272"/>
        <v>0.37265882038210973</v>
      </c>
      <c r="U346" s="170">
        <f t="shared" si="250"/>
        <v>7.5280941554146832</v>
      </c>
      <c r="V346" s="170">
        <f t="shared" si="251"/>
        <v>16.471905844585315</v>
      </c>
      <c r="W346" s="176">
        <f t="shared" si="252"/>
        <v>0.31367058980894513</v>
      </c>
      <c r="X346" s="176">
        <f t="shared" si="253"/>
        <v>0.68632941019105476</v>
      </c>
      <c r="Y346" s="173">
        <f t="shared" si="254"/>
        <v>0.34652777777777777</v>
      </c>
      <c r="Z346" s="173">
        <f t="shared" si="230"/>
        <v>0.71944444444444444</v>
      </c>
      <c r="AA346" s="174">
        <f t="shared" si="255"/>
        <v>58.492635967509031</v>
      </c>
      <c r="AB346" s="174">
        <f t="shared" si="256"/>
        <v>39.965815861368334</v>
      </c>
      <c r="AC346" s="170">
        <f t="shared" si="257"/>
        <v>75.474949805281426</v>
      </c>
      <c r="AD346" s="170">
        <f t="shared" si="258"/>
        <v>5.0316633203520951</v>
      </c>
      <c r="AE346" s="176">
        <f t="shared" si="259"/>
        <v>0.29034736165199604</v>
      </c>
      <c r="AF346" s="176">
        <f t="shared" si="260"/>
        <v>0.70965263834800396</v>
      </c>
      <c r="AG346" s="173">
        <f t="shared" si="231"/>
        <v>0.3231778712139316</v>
      </c>
      <c r="AH346" s="173">
        <f t="shared" si="232"/>
        <v>0.74248314790993952</v>
      </c>
      <c r="AI346" s="170">
        <f t="shared" si="261"/>
        <v>84.668618504500387</v>
      </c>
      <c r="AJ346" s="170">
        <f t="shared" si="262"/>
        <v>5.6445745669666927</v>
      </c>
      <c r="AK346" s="176">
        <f t="shared" si="263"/>
        <v>0.26480939304305445</v>
      </c>
      <c r="AL346" s="176">
        <f t="shared" si="264"/>
        <v>0.73519060695694549</v>
      </c>
      <c r="AM346" s="173">
        <f t="shared" si="233"/>
        <v>0.29763990260499001</v>
      </c>
      <c r="AN346" s="173">
        <f t="shared" si="234"/>
        <v>0.76802111651888116</v>
      </c>
      <c r="AO346" s="170">
        <f t="shared" si="265"/>
        <v>93.549199264488323</v>
      </c>
      <c r="AP346" s="170">
        <f t="shared" si="266"/>
        <v>6.2366132842992217</v>
      </c>
      <c r="AQ346" s="176">
        <f t="shared" si="267"/>
        <v>0.24014111315419909</v>
      </c>
      <c r="AR346" s="176">
        <f t="shared" si="268"/>
        <v>0.75985888684580083</v>
      </c>
      <c r="AS346" s="173">
        <f t="shared" si="235"/>
        <v>0.27297162271613468</v>
      </c>
      <c r="AT346" s="173">
        <f t="shared" si="236"/>
        <v>0.7926893964077365</v>
      </c>
      <c r="AU346" s="177">
        <f t="shared" si="229"/>
        <v>7</v>
      </c>
      <c r="AV346" s="178" t="str">
        <f t="shared" si="269"/>
        <v>Samedi</v>
      </c>
      <c r="AW346" s="177" t="str">
        <f>IF($BD$9="OUI","U",IF(Paramètres!$E$10=Paramètres!$G$10,"-",IF(F346&lt;$BD$7,$BF$8,IF(AND(F346&gt;=$BD$7,F346&lt;$BD$8),$BF$7,IF(AND(F346&gt;=$BD$8,F346&lt;$BE$7),$BF$8,$BF$7)))))</f>
        <v>H</v>
      </c>
      <c r="AX346" s="179">
        <f>IF($BD$9="OUI",0,IF(AW346="H",Paramètres!$E$10,IF(AW346="E",Paramètres!$G$10,Paramètres!$E$10)))</f>
        <v>1</v>
      </c>
      <c r="AY346" s="168" t="str">
        <f t="shared" si="237"/>
        <v>-</v>
      </c>
      <c r="AZ346" s="298">
        <f t="shared" si="270"/>
        <v>9.6281419239141464E-4</v>
      </c>
      <c r="BB346" s="240" t="str">
        <f>IF($BD$9="OUI","U",IF(Paramètres!$D$10=Paramètres!$G$10,"",IF(F346&lt;$BD$7,$BF$8,IF(AND(F346&gt;=$BD$7,F346&lt;$BD$8),$BF$7,IF(AND(F346&gt;=$BD$8,F346&lt;$BE$7),$BF$8,$BF$7)))))</f>
        <v>H</v>
      </c>
    </row>
    <row r="347" spans="6:54" ht="14">
      <c r="F347" s="297">
        <f t="shared" si="271"/>
        <v>44535</v>
      </c>
      <c r="G347" s="169">
        <f t="shared" si="238"/>
        <v>339</v>
      </c>
      <c r="H347" s="170">
        <f t="shared" si="239"/>
        <v>331.11840000000007</v>
      </c>
      <c r="I347" s="170">
        <f t="shared" si="240"/>
        <v>-0.94138133284742587</v>
      </c>
      <c r="J347" s="170">
        <f t="shared" si="241"/>
        <v>253.17701866715265</v>
      </c>
      <c r="K347" s="170">
        <f t="shared" si="242"/>
        <v>-1.4152024624593265</v>
      </c>
      <c r="L347" s="171">
        <f t="shared" si="243"/>
        <v>-9.4263351812270102</v>
      </c>
      <c r="M347" s="172" t="str">
        <f t="shared" si="244"/>
        <v>-</v>
      </c>
      <c r="N347" s="173">
        <f t="shared" si="245"/>
        <v>0.39276396588445878</v>
      </c>
      <c r="O347" s="174">
        <f t="shared" si="246"/>
        <v>-22.381730174861836</v>
      </c>
      <c r="P347" s="175">
        <f t="shared" si="228"/>
        <v>0.53311442772908624</v>
      </c>
      <c r="Q347" s="174">
        <f t="shared" si="247"/>
        <v>22.436130936249278</v>
      </c>
      <c r="R347" s="170">
        <f t="shared" si="248"/>
        <v>66.913845177002898</v>
      </c>
      <c r="S347" s="170">
        <f t="shared" si="249"/>
        <v>4.460923011800193</v>
      </c>
      <c r="T347" s="291">
        <f t="shared" si="272"/>
        <v>0.37174358431668275</v>
      </c>
      <c r="U347" s="170">
        <f t="shared" si="250"/>
        <v>7.539076988199807</v>
      </c>
      <c r="V347" s="170">
        <f t="shared" si="251"/>
        <v>16.460923011800194</v>
      </c>
      <c r="W347" s="176">
        <f t="shared" si="252"/>
        <v>0.31412820784165862</v>
      </c>
      <c r="X347" s="176">
        <f t="shared" si="253"/>
        <v>0.68587179215834138</v>
      </c>
      <c r="Y347" s="173">
        <f t="shared" si="254"/>
        <v>0.34722222222222227</v>
      </c>
      <c r="Z347" s="173">
        <f t="shared" si="230"/>
        <v>0.71875</v>
      </c>
      <c r="AA347" s="174">
        <f t="shared" si="255"/>
        <v>58.292350005988339</v>
      </c>
      <c r="AB347" s="174">
        <f t="shared" si="256"/>
        <v>39.902090239391889</v>
      </c>
      <c r="AC347" s="170">
        <f t="shared" si="257"/>
        <v>75.325895820837403</v>
      </c>
      <c r="AD347" s="170">
        <f t="shared" si="258"/>
        <v>5.0217263880558267</v>
      </c>
      <c r="AE347" s="176">
        <f t="shared" si="259"/>
        <v>0.29076140049767391</v>
      </c>
      <c r="AF347" s="176">
        <f t="shared" si="260"/>
        <v>0.70923859950232604</v>
      </c>
      <c r="AG347" s="173">
        <f t="shared" si="231"/>
        <v>0.32387582822676003</v>
      </c>
      <c r="AH347" s="173">
        <f t="shared" si="232"/>
        <v>0.74235302723141228</v>
      </c>
      <c r="AI347" s="170">
        <f t="shared" si="261"/>
        <v>84.532198736363455</v>
      </c>
      <c r="AJ347" s="170">
        <f t="shared" si="262"/>
        <v>5.6354799157575632</v>
      </c>
      <c r="AK347" s="176">
        <f t="shared" si="263"/>
        <v>0.26518833684343485</v>
      </c>
      <c r="AL347" s="176">
        <f t="shared" si="264"/>
        <v>0.73481166315656521</v>
      </c>
      <c r="AM347" s="173">
        <f t="shared" si="233"/>
        <v>0.29830276457252103</v>
      </c>
      <c r="AN347" s="173">
        <f t="shared" si="234"/>
        <v>0.76792609088565145</v>
      </c>
      <c r="AO347" s="170">
        <f t="shared" si="265"/>
        <v>93.421411619175416</v>
      </c>
      <c r="AP347" s="170">
        <f t="shared" si="266"/>
        <v>6.2280941079450276</v>
      </c>
      <c r="AQ347" s="176">
        <f t="shared" si="267"/>
        <v>0.24049607883562385</v>
      </c>
      <c r="AR347" s="176">
        <f t="shared" si="268"/>
        <v>0.75950392116437604</v>
      </c>
      <c r="AS347" s="173">
        <f t="shared" si="235"/>
        <v>0.27361050656471003</v>
      </c>
      <c r="AT347" s="173">
        <f t="shared" si="236"/>
        <v>0.79261834889346228</v>
      </c>
      <c r="AU347" s="177">
        <f t="shared" si="229"/>
        <v>1</v>
      </c>
      <c r="AV347" s="178" t="str">
        <f t="shared" si="269"/>
        <v>Dimanche</v>
      </c>
      <c r="AW347" s="177" t="str">
        <f>IF($BD$9="OUI","U",IF(Paramètres!$E$10=Paramètres!$G$10,"-",IF(F347&lt;$BD$7,$BF$8,IF(AND(F347&gt;=$BD$7,F347&lt;$BD$8),$BF$7,IF(AND(F347&gt;=$BD$8,F347&lt;$BE$7),$BF$8,$BF$7)))))</f>
        <v>H</v>
      </c>
      <c r="AX347" s="179">
        <f>IF($BD$9="OUI",0,IF(AW347="H",Paramètres!$E$10,IF(AW347="E",Paramètres!$G$10,Paramètres!$E$10)))</f>
        <v>1</v>
      </c>
      <c r="AY347" s="168" t="str">
        <f t="shared" si="237"/>
        <v>-</v>
      </c>
      <c r="AZ347" s="298">
        <f t="shared" si="270"/>
        <v>9.152360654269831E-4</v>
      </c>
      <c r="BB347" s="240" t="str">
        <f>IF($BD$9="OUI","U",IF(Paramètres!$D$10=Paramètres!$G$10,"",IF(F347&lt;$BD$7,$BF$8,IF(AND(F347&gt;=$BD$7,F347&lt;$BD$8),$BF$7,IF(AND(F347&gt;=$BD$8,F347&lt;$BE$7),$BF$8,$BF$7)))))</f>
        <v>H</v>
      </c>
    </row>
    <row r="348" spans="6:54" ht="14">
      <c r="F348" s="297">
        <f t="shared" si="271"/>
        <v>44536</v>
      </c>
      <c r="G348" s="169">
        <f t="shared" si="238"/>
        <v>340</v>
      </c>
      <c r="H348" s="170">
        <f t="shared" si="239"/>
        <v>332.10400000000004</v>
      </c>
      <c r="I348" s="170">
        <f t="shared" si="240"/>
        <v>-0.91203961311243387</v>
      </c>
      <c r="J348" s="170">
        <f t="shared" si="241"/>
        <v>254.19196038688756</v>
      </c>
      <c r="K348" s="170">
        <f t="shared" si="242"/>
        <v>-1.3400590816356588</v>
      </c>
      <c r="L348" s="171">
        <f t="shared" si="243"/>
        <v>-9.0083947789923702</v>
      </c>
      <c r="M348" s="172" t="str">
        <f t="shared" si="244"/>
        <v>-</v>
      </c>
      <c r="N348" s="173">
        <f t="shared" si="245"/>
        <v>0.37534978245801542</v>
      </c>
      <c r="O348" s="174">
        <f t="shared" si="246"/>
        <v>-22.504445628346641</v>
      </c>
      <c r="P348" s="175">
        <f t="shared" si="228"/>
        <v>0.53340466411952692</v>
      </c>
      <c r="Q348" s="174">
        <f t="shared" si="247"/>
        <v>22.313415482764473</v>
      </c>
      <c r="R348" s="170">
        <f t="shared" si="248"/>
        <v>66.757830434130838</v>
      </c>
      <c r="S348" s="170">
        <f t="shared" si="249"/>
        <v>4.4505220289420562</v>
      </c>
      <c r="T348" s="291">
        <f t="shared" si="272"/>
        <v>0.37087683574517133</v>
      </c>
      <c r="U348" s="170">
        <f t="shared" si="250"/>
        <v>7.5494779710579438</v>
      </c>
      <c r="V348" s="170">
        <f t="shared" si="251"/>
        <v>16.450522028942057</v>
      </c>
      <c r="W348" s="176">
        <f t="shared" si="252"/>
        <v>0.31456158212741431</v>
      </c>
      <c r="X348" s="176">
        <f t="shared" si="253"/>
        <v>0.68543841787258575</v>
      </c>
      <c r="Y348" s="173">
        <f t="shared" si="254"/>
        <v>0.34791666666666665</v>
      </c>
      <c r="Z348" s="173">
        <f t="shared" si="230"/>
        <v>0.71875</v>
      </c>
      <c r="AA348" s="174">
        <f t="shared" si="255"/>
        <v>58.103011065314007</v>
      </c>
      <c r="AB348" s="174">
        <f t="shared" si="256"/>
        <v>39.841407687062485</v>
      </c>
      <c r="AC348" s="170">
        <f t="shared" si="257"/>
        <v>75.184852430453859</v>
      </c>
      <c r="AD348" s="170">
        <f t="shared" si="258"/>
        <v>5.0123234953635905</v>
      </c>
      <c r="AE348" s="176">
        <f t="shared" si="259"/>
        <v>0.29115318769318371</v>
      </c>
      <c r="AF348" s="176">
        <f t="shared" si="260"/>
        <v>0.70884681230681623</v>
      </c>
      <c r="AG348" s="173">
        <f t="shared" si="231"/>
        <v>0.32455785181271063</v>
      </c>
      <c r="AH348" s="173">
        <f t="shared" si="232"/>
        <v>0.74225147642634315</v>
      </c>
      <c r="AI348" s="170">
        <f t="shared" si="261"/>
        <v>84.403213066259738</v>
      </c>
      <c r="AJ348" s="170">
        <f t="shared" si="262"/>
        <v>5.6268808710839826</v>
      </c>
      <c r="AK348" s="176">
        <f t="shared" si="263"/>
        <v>0.26554663037150072</v>
      </c>
      <c r="AL348" s="176">
        <f t="shared" si="264"/>
        <v>0.73445336962849928</v>
      </c>
      <c r="AM348" s="173">
        <f t="shared" si="233"/>
        <v>0.29895129449102764</v>
      </c>
      <c r="AN348" s="173">
        <f t="shared" si="234"/>
        <v>0.76785803374802619</v>
      </c>
      <c r="AO348" s="170">
        <f t="shared" si="265"/>
        <v>93.300677424809621</v>
      </c>
      <c r="AP348" s="170">
        <f t="shared" si="266"/>
        <v>6.2200451616539745</v>
      </c>
      <c r="AQ348" s="176">
        <f t="shared" si="267"/>
        <v>0.24083145159775107</v>
      </c>
      <c r="AR348" s="176">
        <f t="shared" si="268"/>
        <v>0.7591685484022489</v>
      </c>
      <c r="AS348" s="173">
        <f t="shared" si="235"/>
        <v>0.27423611571727796</v>
      </c>
      <c r="AT348" s="173">
        <f t="shared" si="236"/>
        <v>0.79257321252177582</v>
      </c>
      <c r="AU348" s="177">
        <f t="shared" si="229"/>
        <v>2</v>
      </c>
      <c r="AV348" s="178" t="str">
        <f t="shared" si="269"/>
        <v>Lundi</v>
      </c>
      <c r="AW348" s="177" t="str">
        <f>IF($BD$9="OUI","U",IF(Paramètres!$E$10=Paramètres!$G$10,"-",IF(F348&lt;$BD$7,$BF$8,IF(AND(F348&gt;=$BD$7,F348&lt;$BD$8),$BF$7,IF(AND(F348&gt;=$BD$8,F348&lt;$BE$7),$BF$8,$BF$7)))))</f>
        <v>H</v>
      </c>
      <c r="AX348" s="179">
        <f>IF($BD$9="OUI",0,IF(AW348="H",Paramètres!$E$10,IF(AW348="E",Paramètres!$G$10,Paramètres!$E$10)))</f>
        <v>1</v>
      </c>
      <c r="AY348" s="168" t="str">
        <f t="shared" si="237"/>
        <v>-</v>
      </c>
      <c r="AZ348" s="298">
        <f t="shared" si="270"/>
        <v>8.6674857151142204E-4</v>
      </c>
      <c r="BB348" s="240" t="str">
        <f>IF($BD$9="OUI","U",IF(Paramètres!$D$10=Paramètres!$G$10,"",IF(F348&lt;$BD$7,$BF$8,IF(AND(F348&gt;=$BD$7,F348&lt;$BD$8),$BF$7,IF(AND(F348&gt;=$BD$8,F348&lt;$BE$7),$BF$8,$BF$7)))))</f>
        <v>H</v>
      </c>
    </row>
    <row r="349" spans="6:54" ht="14">
      <c r="F349" s="297">
        <f t="shared" si="271"/>
        <v>44537</v>
      </c>
      <c r="G349" s="169">
        <f t="shared" si="238"/>
        <v>341</v>
      </c>
      <c r="H349" s="170">
        <f t="shared" si="239"/>
        <v>333.08960000000002</v>
      </c>
      <c r="I349" s="170">
        <f t="shared" si="240"/>
        <v>-0.88241333941401245</v>
      </c>
      <c r="J349" s="170">
        <f t="shared" si="241"/>
        <v>255.20718666058599</v>
      </c>
      <c r="K349" s="170">
        <f t="shared" si="242"/>
        <v>-1.263033966144397</v>
      </c>
      <c r="L349" s="171">
        <f t="shared" si="243"/>
        <v>-8.5817892222336383</v>
      </c>
      <c r="M349" s="172" t="str">
        <f t="shared" si="244"/>
        <v>-</v>
      </c>
      <c r="N349" s="173">
        <f t="shared" si="245"/>
        <v>0.35757455092640161</v>
      </c>
      <c r="O349" s="174">
        <f t="shared" si="246"/>
        <v>-22.619846461711294</v>
      </c>
      <c r="P349" s="175">
        <f t="shared" si="228"/>
        <v>0.53370091797838715</v>
      </c>
      <c r="Q349" s="174">
        <f t="shared" si="247"/>
        <v>22.19801464939982</v>
      </c>
      <c r="R349" s="170">
        <f t="shared" si="248"/>
        <v>66.610701145958359</v>
      </c>
      <c r="S349" s="170">
        <f t="shared" si="249"/>
        <v>4.4407134097305576</v>
      </c>
      <c r="T349" s="291">
        <f t="shared" si="272"/>
        <v>0.37005945081087982</v>
      </c>
      <c r="U349" s="170">
        <f t="shared" si="250"/>
        <v>7.5592865902694424</v>
      </c>
      <c r="V349" s="170">
        <f t="shared" si="251"/>
        <v>16.440713409730556</v>
      </c>
      <c r="W349" s="176">
        <f t="shared" si="252"/>
        <v>0.31497027459456012</v>
      </c>
      <c r="X349" s="176">
        <f t="shared" si="253"/>
        <v>0.68502972540543983</v>
      </c>
      <c r="Y349" s="173">
        <f t="shared" si="254"/>
        <v>0.34861111111111115</v>
      </c>
      <c r="Z349" s="173">
        <f t="shared" si="230"/>
        <v>0.71875</v>
      </c>
      <c r="AA349" s="174">
        <f t="shared" si="255"/>
        <v>57.92475564856138</v>
      </c>
      <c r="AB349" s="174">
        <f t="shared" si="256"/>
        <v>39.783885355257745</v>
      </c>
      <c r="AC349" s="170">
        <f t="shared" si="257"/>
        <v>75.051943596664685</v>
      </c>
      <c r="AD349" s="170">
        <f t="shared" si="258"/>
        <v>5.0034629064443124</v>
      </c>
      <c r="AE349" s="176">
        <f t="shared" si="259"/>
        <v>0.29152237889815363</v>
      </c>
      <c r="AF349" s="176">
        <f t="shared" si="260"/>
        <v>0.70847762110184631</v>
      </c>
      <c r="AG349" s="173">
        <f t="shared" si="231"/>
        <v>0.32522329687654078</v>
      </c>
      <c r="AH349" s="173">
        <f t="shared" si="232"/>
        <v>0.74217853908023346</v>
      </c>
      <c r="AI349" s="170">
        <f t="shared" si="261"/>
        <v>84.281757778251318</v>
      </c>
      <c r="AJ349" s="170">
        <f t="shared" si="262"/>
        <v>5.6187838518834212</v>
      </c>
      <c r="AK349" s="176">
        <f t="shared" si="263"/>
        <v>0.26588400617152413</v>
      </c>
      <c r="AL349" s="176">
        <f t="shared" si="264"/>
        <v>0.73411599382847592</v>
      </c>
      <c r="AM349" s="173">
        <f t="shared" si="233"/>
        <v>0.29958492414991128</v>
      </c>
      <c r="AN349" s="173">
        <f t="shared" si="234"/>
        <v>0.76781691180686307</v>
      </c>
      <c r="AO349" s="170">
        <f t="shared" si="265"/>
        <v>93.187071610820027</v>
      </c>
      <c r="AP349" s="170">
        <f t="shared" si="266"/>
        <v>6.2124714407213348</v>
      </c>
      <c r="AQ349" s="176">
        <f t="shared" si="267"/>
        <v>0.24114702330327772</v>
      </c>
      <c r="AR349" s="176">
        <f t="shared" si="268"/>
        <v>0.75885297669672225</v>
      </c>
      <c r="AS349" s="173">
        <f t="shared" si="235"/>
        <v>0.27484794128166484</v>
      </c>
      <c r="AT349" s="173">
        <f t="shared" si="236"/>
        <v>0.79255389467510939</v>
      </c>
      <c r="AU349" s="177">
        <f t="shared" si="229"/>
        <v>3</v>
      </c>
      <c r="AV349" s="178" t="str">
        <f t="shared" si="269"/>
        <v>Mardi</v>
      </c>
      <c r="AW349" s="177" t="str">
        <f>IF($BD$9="OUI","U",IF(Paramètres!$E$10=Paramètres!$G$10,"-",IF(F349&lt;$BD$7,$BF$8,IF(AND(F349&gt;=$BD$7,F349&lt;$BD$8),$BF$7,IF(AND(F349&gt;=$BD$8,F349&lt;$BE$7),$BF$8,$BF$7)))))</f>
        <v>H</v>
      </c>
      <c r="AX349" s="179">
        <f>IF($BD$9="OUI",0,IF(AW349="H",Paramètres!$E$10,IF(AW349="E",Paramètres!$G$10,Paramètres!$E$10)))</f>
        <v>1</v>
      </c>
      <c r="AY349" s="168" t="str">
        <f t="shared" si="237"/>
        <v>-</v>
      </c>
      <c r="AZ349" s="298">
        <f t="shared" si="270"/>
        <v>8.173849342915096E-4</v>
      </c>
      <c r="BB349" s="240" t="str">
        <f>IF($BD$9="OUI","U",IF(Paramètres!$D$10=Paramètres!$G$10,"",IF(F349&lt;$BD$7,$BF$8,IF(AND(F349&gt;=$BD$7,F349&lt;$BD$8),$BF$7,IF(AND(F349&gt;=$BD$8,F349&lt;$BE$7),$BF$8,$BF$7)))))</f>
        <v>H</v>
      </c>
    </row>
    <row r="350" spans="6:54" ht="14">
      <c r="F350" s="297">
        <f t="shared" si="271"/>
        <v>44538</v>
      </c>
      <c r="G350" s="169">
        <f t="shared" si="238"/>
        <v>342</v>
      </c>
      <c r="H350" s="170">
        <f t="shared" si="239"/>
        <v>334.0752</v>
      </c>
      <c r="I350" s="170">
        <f t="shared" si="240"/>
        <v>-0.85251163015728215</v>
      </c>
      <c r="J350" s="170">
        <f t="shared" si="241"/>
        <v>256.22268836984267</v>
      </c>
      <c r="K350" s="170">
        <f t="shared" si="242"/>
        <v>-1.1842298455471545</v>
      </c>
      <c r="L350" s="171">
        <f t="shared" si="243"/>
        <v>-8.1469659028177475</v>
      </c>
      <c r="M350" s="172" t="str">
        <f t="shared" si="244"/>
        <v>-</v>
      </c>
      <c r="N350" s="173">
        <f t="shared" si="245"/>
        <v>0.33945691261740613</v>
      </c>
      <c r="O350" s="174">
        <f t="shared" si="246"/>
        <v>-22.72787125801436</v>
      </c>
      <c r="P350" s="175">
        <f t="shared" si="228"/>
        <v>0.53400287861687046</v>
      </c>
      <c r="Q350" s="174">
        <f t="shared" si="247"/>
        <v>22.089989853096753</v>
      </c>
      <c r="R350" s="170">
        <f t="shared" si="248"/>
        <v>66.472608510081656</v>
      </c>
      <c r="S350" s="170">
        <f t="shared" si="249"/>
        <v>4.4315072340054433</v>
      </c>
      <c r="T350" s="291">
        <f t="shared" si="272"/>
        <v>0.36929226950045363</v>
      </c>
      <c r="U350" s="170">
        <f t="shared" si="250"/>
        <v>7.5684927659945567</v>
      </c>
      <c r="V350" s="170">
        <f t="shared" si="251"/>
        <v>16.431507234005444</v>
      </c>
      <c r="W350" s="176">
        <f t="shared" si="252"/>
        <v>0.31535386524977321</v>
      </c>
      <c r="X350" s="176">
        <f t="shared" si="253"/>
        <v>0.68464613475022684</v>
      </c>
      <c r="Y350" s="173">
        <f t="shared" si="254"/>
        <v>0.34930555555555554</v>
      </c>
      <c r="Z350" s="173">
        <f t="shared" si="230"/>
        <v>0.71875</v>
      </c>
      <c r="AA350" s="174">
        <f t="shared" si="255"/>
        <v>57.757714107910658</v>
      </c>
      <c r="AB350" s="174">
        <f t="shared" si="256"/>
        <v>39.729635615917012</v>
      </c>
      <c r="AC350" s="170">
        <f t="shared" si="257"/>
        <v>74.927287998858262</v>
      </c>
      <c r="AD350" s="170">
        <f t="shared" si="258"/>
        <v>4.9951525332572171</v>
      </c>
      <c r="AE350" s="176">
        <f t="shared" si="259"/>
        <v>0.29186864444761595</v>
      </c>
      <c r="AF350" s="176">
        <f t="shared" si="260"/>
        <v>0.70813135555238416</v>
      </c>
      <c r="AG350" s="173">
        <f t="shared" si="231"/>
        <v>0.32587152306448636</v>
      </c>
      <c r="AH350" s="173">
        <f t="shared" si="232"/>
        <v>0.74213423416925461</v>
      </c>
      <c r="AI350" s="170">
        <f t="shared" si="261"/>
        <v>84.167924979179503</v>
      </c>
      <c r="AJ350" s="170">
        <f t="shared" si="262"/>
        <v>5.6111949986119667</v>
      </c>
      <c r="AK350" s="176">
        <f t="shared" si="263"/>
        <v>0.26620020839116804</v>
      </c>
      <c r="AL350" s="176">
        <f t="shared" si="264"/>
        <v>0.73379979160883202</v>
      </c>
      <c r="AM350" s="173">
        <f t="shared" si="233"/>
        <v>0.30020308700803844</v>
      </c>
      <c r="AN350" s="173">
        <f t="shared" si="234"/>
        <v>0.76780267022570248</v>
      </c>
      <c r="AO350" s="170">
        <f t="shared" si="265"/>
        <v>93.080665848823102</v>
      </c>
      <c r="AP350" s="170">
        <f t="shared" si="266"/>
        <v>6.2053777232548732</v>
      </c>
      <c r="AQ350" s="176">
        <f t="shared" si="267"/>
        <v>0.24144259486438027</v>
      </c>
      <c r="AR350" s="176">
        <f t="shared" si="268"/>
        <v>0.75855740513561976</v>
      </c>
      <c r="AS350" s="173">
        <f t="shared" si="235"/>
        <v>0.27544547348125065</v>
      </c>
      <c r="AT350" s="173">
        <f t="shared" si="236"/>
        <v>0.79256028375249021</v>
      </c>
      <c r="AU350" s="177">
        <f t="shared" si="229"/>
        <v>4</v>
      </c>
      <c r="AV350" s="178" t="str">
        <f t="shared" si="269"/>
        <v>Mercredi</v>
      </c>
      <c r="AW350" s="177" t="str">
        <f>IF($BD$9="OUI","U",IF(Paramètres!$E$10=Paramètres!$G$10,"-",IF(F350&lt;$BD$7,$BF$8,IF(AND(F350&gt;=$BD$7,F350&lt;$BD$8),$BF$7,IF(AND(F350&gt;=$BD$8,F350&lt;$BE$7),$BF$8,$BF$7)))))</f>
        <v>H</v>
      </c>
      <c r="AX350" s="179">
        <f>IF($BD$9="OUI",0,IF(AW350="H",Paramètres!$E$10,IF(AW350="E",Paramètres!$G$10,Paramètres!$E$10)))</f>
        <v>1</v>
      </c>
      <c r="AY350" s="168" t="str">
        <f t="shared" si="237"/>
        <v>-</v>
      </c>
      <c r="AZ350" s="298">
        <f t="shared" si="270"/>
        <v>7.6718131042619042E-4</v>
      </c>
      <c r="BB350" s="240" t="str">
        <f>IF($BD$9="OUI","U",IF(Paramètres!$D$10=Paramètres!$G$10,"",IF(F350&lt;$BD$7,$BF$8,IF(AND(F350&gt;=$BD$7,F350&lt;$BD$8),$BF$7,IF(AND(F350&gt;=$BD$8,F350&lt;$BE$7),$BF$8,$BF$7)))))</f>
        <v>H</v>
      </c>
    </row>
    <row r="351" spans="6:54" ht="14">
      <c r="F351" s="297">
        <f t="shared" si="271"/>
        <v>44539</v>
      </c>
      <c r="G351" s="169">
        <f t="shared" si="238"/>
        <v>343</v>
      </c>
      <c r="H351" s="170">
        <f t="shared" si="239"/>
        <v>335.06079999999997</v>
      </c>
      <c r="I351" s="170">
        <f t="shared" si="240"/>
        <v>-0.82234370220760555</v>
      </c>
      <c r="J351" s="170">
        <f t="shared" si="241"/>
        <v>257.23845629779248</v>
      </c>
      <c r="K351" s="170">
        <f t="shared" si="242"/>
        <v>-1.1037527600325114</v>
      </c>
      <c r="L351" s="171">
        <f t="shared" si="243"/>
        <v>-7.7043858489604684</v>
      </c>
      <c r="M351" s="172" t="str">
        <f t="shared" si="244"/>
        <v>-</v>
      </c>
      <c r="N351" s="173">
        <f t="shared" si="245"/>
        <v>0.3210160770400195</v>
      </c>
      <c r="O351" s="174">
        <f t="shared" si="246"/>
        <v>-22.828461979643667</v>
      </c>
      <c r="P351" s="175">
        <f t="shared" si="228"/>
        <v>0.53431022587649346</v>
      </c>
      <c r="Q351" s="174">
        <f t="shared" si="247"/>
        <v>21.989399131467447</v>
      </c>
      <c r="R351" s="170">
        <f t="shared" si="248"/>
        <v>66.34369669756218</v>
      </c>
      <c r="S351" s="170">
        <f t="shared" si="249"/>
        <v>4.4229131131708117</v>
      </c>
      <c r="T351" s="291">
        <f t="shared" si="272"/>
        <v>0.36857609276423431</v>
      </c>
      <c r="U351" s="170">
        <f t="shared" si="250"/>
        <v>7.5770868868291883</v>
      </c>
      <c r="V351" s="170">
        <f t="shared" si="251"/>
        <v>16.422913113170811</v>
      </c>
      <c r="W351" s="176">
        <f t="shared" si="252"/>
        <v>0.31571195361788285</v>
      </c>
      <c r="X351" s="176">
        <f t="shared" si="253"/>
        <v>0.68428804638211715</v>
      </c>
      <c r="Y351" s="173">
        <f t="shared" si="254"/>
        <v>0.35000000000000003</v>
      </c>
      <c r="Z351" s="173">
        <f t="shared" si="230"/>
        <v>0.71875</v>
      </c>
      <c r="AA351" s="174">
        <f t="shared" si="255"/>
        <v>57.602010295338914</v>
      </c>
      <c r="AB351" s="174">
        <f t="shared" si="256"/>
        <v>39.678765654412459</v>
      </c>
      <c r="AC351" s="170">
        <f t="shared" si="257"/>
        <v>74.810998654904495</v>
      </c>
      <c r="AD351" s="170">
        <f t="shared" si="258"/>
        <v>4.9873999103269666</v>
      </c>
      <c r="AE351" s="176">
        <f t="shared" si="259"/>
        <v>0.29219167040304306</v>
      </c>
      <c r="AF351" s="176">
        <f t="shared" si="260"/>
        <v>0.70780832959695694</v>
      </c>
      <c r="AG351" s="173">
        <f t="shared" si="231"/>
        <v>0.32650189627953657</v>
      </c>
      <c r="AH351" s="173">
        <f t="shared" si="232"/>
        <v>0.74211855547345051</v>
      </c>
      <c r="AI351" s="170">
        <f t="shared" si="261"/>
        <v>84.061802320414827</v>
      </c>
      <c r="AJ351" s="170">
        <f t="shared" si="262"/>
        <v>5.6041201546943222</v>
      </c>
      <c r="AK351" s="176">
        <f t="shared" si="263"/>
        <v>0.26649499355440326</v>
      </c>
      <c r="AL351" s="176">
        <f t="shared" si="264"/>
        <v>0.73350500644559669</v>
      </c>
      <c r="AM351" s="173">
        <f t="shared" si="233"/>
        <v>0.30080521943089672</v>
      </c>
      <c r="AN351" s="173">
        <f t="shared" si="234"/>
        <v>0.76781523232209026</v>
      </c>
      <c r="AO351" s="170">
        <f t="shared" si="265"/>
        <v>92.981528341592082</v>
      </c>
      <c r="AP351" s="170">
        <f t="shared" si="266"/>
        <v>6.1987685561061392</v>
      </c>
      <c r="AQ351" s="176">
        <f t="shared" si="267"/>
        <v>0.24171797682891086</v>
      </c>
      <c r="AR351" s="176">
        <f t="shared" si="268"/>
        <v>0.75828202317108906</v>
      </c>
      <c r="AS351" s="173">
        <f t="shared" si="235"/>
        <v>0.27602820270540435</v>
      </c>
      <c r="AT351" s="173">
        <f t="shared" si="236"/>
        <v>0.79259224904758263</v>
      </c>
      <c r="AU351" s="177">
        <f t="shared" si="229"/>
        <v>5</v>
      </c>
      <c r="AV351" s="178" t="str">
        <f t="shared" si="269"/>
        <v>Jeudi</v>
      </c>
      <c r="AW351" s="177" t="str">
        <f>IF($BD$9="OUI","U",IF(Paramètres!$E$10=Paramètres!$G$10,"-",IF(F351&lt;$BD$7,$BF$8,IF(AND(F351&gt;=$BD$7,F351&lt;$BD$8),$BF$7,IF(AND(F351&gt;=$BD$8,F351&lt;$BE$7),$BF$8,$BF$7)))))</f>
        <v>H</v>
      </c>
      <c r="AX351" s="179">
        <f>IF($BD$9="OUI",0,IF(AW351="H",Paramètres!$E$10,IF(AW351="E",Paramètres!$G$10,Paramètres!$E$10)))</f>
        <v>1</v>
      </c>
      <c r="AY351" s="168" t="str">
        <f t="shared" si="237"/>
        <v>-</v>
      </c>
      <c r="AZ351" s="298">
        <f t="shared" si="270"/>
        <v>7.1617673621932054E-4</v>
      </c>
      <c r="BB351" s="240" t="str">
        <f>IF($BD$9="OUI","U",IF(Paramètres!$D$10=Paramètres!$G$10,"",IF(F351&lt;$BD$7,$BF$8,IF(AND(F351&gt;=$BD$7,F351&lt;$BD$8),$BF$7,IF(AND(F351&gt;=$BD$8,F351&lt;$BE$7),$BF$8,$BF$7)))))</f>
        <v>H</v>
      </c>
    </row>
    <row r="352" spans="6:54" ht="14">
      <c r="F352" s="297">
        <f t="shared" si="271"/>
        <v>44540</v>
      </c>
      <c r="G352" s="169">
        <f t="shared" si="238"/>
        <v>344</v>
      </c>
      <c r="H352" s="170">
        <f t="shared" si="239"/>
        <v>336.04639999999995</v>
      </c>
      <c r="I352" s="170">
        <f t="shared" si="240"/>
        <v>-0.7919188677266773</v>
      </c>
      <c r="J352" s="170">
        <f t="shared" si="241"/>
        <v>258.25448113227333</v>
      </c>
      <c r="K352" s="170">
        <f t="shared" si="242"/>
        <v>-1.0217118867917794</v>
      </c>
      <c r="L352" s="171">
        <f t="shared" si="243"/>
        <v>-7.2545230180738267</v>
      </c>
      <c r="M352" s="172" t="str">
        <f t="shared" si="244"/>
        <v>-</v>
      </c>
      <c r="N352" s="173">
        <f t="shared" si="245"/>
        <v>0.30227179241974278</v>
      </c>
      <c r="O352" s="174">
        <f t="shared" si="246"/>
        <v>-22.921564062410816</v>
      </c>
      <c r="P352" s="175">
        <f t="shared" si="228"/>
        <v>0.5346226306201648</v>
      </c>
      <c r="Q352" s="174">
        <f t="shared" si="247"/>
        <v>21.896297048700298</v>
      </c>
      <c r="R352" s="170">
        <f t="shared" si="248"/>
        <v>66.224102347583511</v>
      </c>
      <c r="S352" s="170">
        <f t="shared" si="249"/>
        <v>4.4149401565055673</v>
      </c>
      <c r="T352" s="291">
        <f t="shared" si="272"/>
        <v>0.36791167970879729</v>
      </c>
      <c r="U352" s="170">
        <f t="shared" si="250"/>
        <v>7.5850598434944327</v>
      </c>
      <c r="V352" s="170">
        <f t="shared" si="251"/>
        <v>16.414940156505565</v>
      </c>
      <c r="W352" s="176">
        <f t="shared" si="252"/>
        <v>0.31604416014560138</v>
      </c>
      <c r="X352" s="176">
        <f t="shared" si="253"/>
        <v>0.68395583985439856</v>
      </c>
      <c r="Y352" s="173">
        <f t="shared" si="254"/>
        <v>0.35069444444444442</v>
      </c>
      <c r="Z352" s="173">
        <f t="shared" si="230"/>
        <v>0.71875</v>
      </c>
      <c r="AA352" s="174">
        <f t="shared" si="255"/>
        <v>57.45776122300316</v>
      </c>
      <c r="AB352" s="174">
        <f t="shared" si="256"/>
        <v>39.631377071713622</v>
      </c>
      <c r="AC352" s="170">
        <f t="shared" si="257"/>
        <v>74.703182553620877</v>
      </c>
      <c r="AD352" s="170">
        <f t="shared" si="258"/>
        <v>4.9802121702413915</v>
      </c>
      <c r="AE352" s="176">
        <f t="shared" si="259"/>
        <v>0.29249115957327537</v>
      </c>
      <c r="AF352" s="176">
        <f t="shared" si="260"/>
        <v>0.70750884042672457</v>
      </c>
      <c r="AG352" s="173">
        <f t="shared" si="231"/>
        <v>0.32711379019344011</v>
      </c>
      <c r="AH352" s="173">
        <f t="shared" si="232"/>
        <v>0.74213147104688948</v>
      </c>
      <c r="AI352" s="170">
        <f t="shared" si="261"/>
        <v>83.963472728279143</v>
      </c>
      <c r="AJ352" s="170">
        <f t="shared" si="262"/>
        <v>5.5975648485519427</v>
      </c>
      <c r="AK352" s="176">
        <f t="shared" si="263"/>
        <v>0.26676813131033572</v>
      </c>
      <c r="AL352" s="176">
        <f t="shared" si="264"/>
        <v>0.73323186868966428</v>
      </c>
      <c r="AM352" s="173">
        <f t="shared" si="233"/>
        <v>0.30139076193050046</v>
      </c>
      <c r="AN352" s="173">
        <f t="shared" si="234"/>
        <v>0.76785449930982919</v>
      </c>
      <c r="AO352" s="170">
        <f t="shared" si="265"/>
        <v>92.889723618978422</v>
      </c>
      <c r="AP352" s="170">
        <f t="shared" si="266"/>
        <v>6.1926482412652284</v>
      </c>
      <c r="AQ352" s="176">
        <f t="shared" si="267"/>
        <v>0.24197298994728214</v>
      </c>
      <c r="AR352" s="176">
        <f t="shared" si="268"/>
        <v>0.75802701005271789</v>
      </c>
      <c r="AS352" s="173">
        <f t="shared" si="235"/>
        <v>0.27659562056744691</v>
      </c>
      <c r="AT352" s="173">
        <f t="shared" si="236"/>
        <v>0.79264964067288268</v>
      </c>
      <c r="AU352" s="177">
        <f t="shared" si="229"/>
        <v>6</v>
      </c>
      <c r="AV352" s="178" t="str">
        <f t="shared" si="269"/>
        <v>Vendredi</v>
      </c>
      <c r="AW352" s="177" t="str">
        <f>IF($BD$9="OUI","U",IF(Paramètres!$E$10=Paramètres!$G$10,"-",IF(F352&lt;$BD$7,$BF$8,IF(AND(F352&gt;=$BD$7,F352&lt;$BD$8),$BF$7,IF(AND(F352&gt;=$BD$8,F352&lt;$BE$7),$BF$8,$BF$7)))))</f>
        <v>H</v>
      </c>
      <c r="AX352" s="179">
        <f>IF($BD$9="OUI",0,IF(AW352="H",Paramètres!$E$10,IF(AW352="E",Paramètres!$G$10,Paramètres!$E$10)))</f>
        <v>1</v>
      </c>
      <c r="AY352" s="168" t="str">
        <f t="shared" si="237"/>
        <v>-</v>
      </c>
      <c r="AZ352" s="298">
        <f t="shared" si="270"/>
        <v>6.6441305543701867E-4</v>
      </c>
      <c r="BB352" s="240" t="str">
        <f>IF($BD$9="OUI","U",IF(Paramètres!$D$10=Paramètres!$G$10,"",IF(F352&lt;$BD$7,$BF$8,IF(AND(F352&gt;=$BD$7,F352&lt;$BD$8),$BF$7,IF(AND(F352&gt;=$BD$8,F352&lt;$BE$7),$BF$8,$BF$7)))))</f>
        <v>H</v>
      </c>
    </row>
    <row r="353" spans="6:54" ht="14">
      <c r="F353" s="297">
        <f t="shared" si="271"/>
        <v>44541</v>
      </c>
      <c r="G353" s="169">
        <f t="shared" si="238"/>
        <v>345</v>
      </c>
      <c r="H353" s="170">
        <f t="shared" si="239"/>
        <v>337.03200000000004</v>
      </c>
      <c r="I353" s="170">
        <f t="shared" si="240"/>
        <v>-0.7612465309608456</v>
      </c>
      <c r="J353" s="170">
        <f t="shared" si="241"/>
        <v>259.27075346903916</v>
      </c>
      <c r="K353" s="170">
        <f t="shared" si="242"/>
        <v>-0.93821935719643368</v>
      </c>
      <c r="L353" s="171">
        <f t="shared" si="243"/>
        <v>-6.7978635526291171</v>
      </c>
      <c r="M353" s="172" t="str">
        <f t="shared" si="244"/>
        <v>-</v>
      </c>
      <c r="N353" s="173">
        <f t="shared" si="245"/>
        <v>0.28324431469287986</v>
      </c>
      <c r="O353" s="174">
        <f t="shared" si="246"/>
        <v>-23.0071265052879</v>
      </c>
      <c r="P353" s="175">
        <f t="shared" si="228"/>
        <v>0.53493975524894588</v>
      </c>
      <c r="Q353" s="174">
        <f t="shared" si="247"/>
        <v>21.810734605823214</v>
      </c>
      <c r="R353" s="170">
        <f t="shared" si="248"/>
        <v>66.113954078516926</v>
      </c>
      <c r="S353" s="170">
        <f t="shared" si="249"/>
        <v>4.4075969385677949</v>
      </c>
      <c r="T353" s="291">
        <f t="shared" si="272"/>
        <v>0.36729974488064959</v>
      </c>
      <c r="U353" s="170">
        <f t="shared" si="250"/>
        <v>7.5924030614322051</v>
      </c>
      <c r="V353" s="170">
        <f t="shared" si="251"/>
        <v>16.407596938567796</v>
      </c>
      <c r="W353" s="176">
        <f t="shared" si="252"/>
        <v>0.31635012755967523</v>
      </c>
      <c r="X353" s="176">
        <f t="shared" si="253"/>
        <v>0.68364987244032482</v>
      </c>
      <c r="Y353" s="173">
        <f t="shared" si="254"/>
        <v>0.35138888888888892</v>
      </c>
      <c r="Z353" s="173">
        <f t="shared" si="230"/>
        <v>0.71875</v>
      </c>
      <c r="AA353" s="174">
        <f t="shared" si="255"/>
        <v>57.325076735429036</v>
      </c>
      <c r="AB353" s="174">
        <f t="shared" si="256"/>
        <v>39.587565499102617</v>
      </c>
      <c r="AC353" s="170">
        <f t="shared" si="257"/>
        <v>74.603940300378554</v>
      </c>
      <c r="AD353" s="170">
        <f t="shared" si="258"/>
        <v>4.9735960200252372</v>
      </c>
      <c r="AE353" s="176">
        <f t="shared" si="259"/>
        <v>0.29276683249894847</v>
      </c>
      <c r="AF353" s="176">
        <f t="shared" si="260"/>
        <v>0.70723316750105159</v>
      </c>
      <c r="AG353" s="173">
        <f t="shared" si="231"/>
        <v>0.32770658774789424</v>
      </c>
      <c r="AH353" s="173">
        <f t="shared" si="232"/>
        <v>0.74217292274999735</v>
      </c>
      <c r="AI353" s="170">
        <f t="shared" si="261"/>
        <v>83.873014144723712</v>
      </c>
      <c r="AJ353" s="170">
        <f t="shared" si="262"/>
        <v>5.5915342763149143</v>
      </c>
      <c r="AK353" s="176">
        <f t="shared" si="263"/>
        <v>0.26701940515354522</v>
      </c>
      <c r="AL353" s="176">
        <f t="shared" si="264"/>
        <v>0.73298059484645472</v>
      </c>
      <c r="AM353" s="173">
        <f t="shared" si="233"/>
        <v>0.30195916040249104</v>
      </c>
      <c r="AN353" s="173">
        <f t="shared" si="234"/>
        <v>0.76792035009540049</v>
      </c>
      <c r="AO353" s="170">
        <f t="shared" si="265"/>
        <v>92.805312341925926</v>
      </c>
      <c r="AP353" s="170">
        <f t="shared" si="266"/>
        <v>6.1870208227950618</v>
      </c>
      <c r="AQ353" s="176">
        <f t="shared" si="267"/>
        <v>0.24220746571687243</v>
      </c>
      <c r="AR353" s="176">
        <f t="shared" si="268"/>
        <v>0.75779253428312765</v>
      </c>
      <c r="AS353" s="173">
        <f t="shared" si="235"/>
        <v>0.27714722096581823</v>
      </c>
      <c r="AT353" s="173">
        <f t="shared" si="236"/>
        <v>0.79273228953207342</v>
      </c>
      <c r="AU353" s="177">
        <f t="shared" si="229"/>
        <v>7</v>
      </c>
      <c r="AV353" s="178" t="str">
        <f t="shared" si="269"/>
        <v>Samedi</v>
      </c>
      <c r="AW353" s="177" t="str">
        <f>IF($BD$9="OUI","U",IF(Paramètres!$E$10=Paramètres!$G$10,"-",IF(F353&lt;$BD$7,$BF$8,IF(AND(F353&gt;=$BD$7,F353&lt;$BD$8),$BF$7,IF(AND(F353&gt;=$BD$8,F353&lt;$BE$7),$BF$8,$BF$7)))))</f>
        <v>H</v>
      </c>
      <c r="AX353" s="179">
        <f>IF($BD$9="OUI",0,IF(AW353="H",Paramètres!$E$10,IF(AW353="E",Paramètres!$G$10,Paramètres!$E$10)))</f>
        <v>1</v>
      </c>
      <c r="AY353" s="168" t="str">
        <f t="shared" si="237"/>
        <v>-</v>
      </c>
      <c r="AZ353" s="298">
        <f t="shared" si="270"/>
        <v>6.1193482814769773E-4</v>
      </c>
      <c r="BB353" s="240" t="str">
        <f>IF($BD$9="OUI","U",IF(Paramètres!$D$10=Paramètres!$G$10,"",IF(F353&lt;$BD$7,$BF$8,IF(AND(F353&gt;=$BD$7,F353&lt;$BD$8),$BF$7,IF(AND(F353&gt;=$BD$8,F353&lt;$BE$7),$BF$8,$BF$7)))))</f>
        <v>H</v>
      </c>
    </row>
    <row r="354" spans="6:54" ht="14">
      <c r="F354" s="297">
        <f t="shared" si="271"/>
        <v>44542</v>
      </c>
      <c r="G354" s="169">
        <f t="shared" si="238"/>
        <v>346</v>
      </c>
      <c r="H354" s="170">
        <f t="shared" si="239"/>
        <v>338.01760000000002</v>
      </c>
      <c r="I354" s="170">
        <f t="shared" si="240"/>
        <v>-0.73033618498318531</v>
      </c>
      <c r="J354" s="170">
        <f t="shared" si="241"/>
        <v>260.28726381501679</v>
      </c>
      <c r="K354" s="170">
        <f t="shared" si="242"/>
        <v>-0.85339006523214089</v>
      </c>
      <c r="L354" s="171">
        <f t="shared" si="243"/>
        <v>-6.3349050008613048</v>
      </c>
      <c r="M354" s="172" t="str">
        <f t="shared" si="244"/>
        <v>-</v>
      </c>
      <c r="N354" s="173">
        <f t="shared" si="245"/>
        <v>0.2639543750358877</v>
      </c>
      <c r="O354" s="174">
        <f t="shared" si="246"/>
        <v>-23.085101955424168</v>
      </c>
      <c r="P354" s="175">
        <f t="shared" si="228"/>
        <v>0.53526125424322901</v>
      </c>
      <c r="Q354" s="174">
        <f t="shared" si="247"/>
        <v>21.732759155686946</v>
      </c>
      <c r="R354" s="170">
        <f t="shared" si="248"/>
        <v>66.013372018805569</v>
      </c>
      <c r="S354" s="170">
        <f t="shared" si="249"/>
        <v>4.4008914679203714</v>
      </c>
      <c r="T354" s="291">
        <f t="shared" si="272"/>
        <v>0.36674095566003095</v>
      </c>
      <c r="U354" s="170">
        <f t="shared" si="250"/>
        <v>7.5991085320796286</v>
      </c>
      <c r="V354" s="170">
        <f t="shared" si="251"/>
        <v>16.400891467920371</v>
      </c>
      <c r="W354" s="176">
        <f t="shared" si="252"/>
        <v>0.31662952216998452</v>
      </c>
      <c r="X354" s="176">
        <f t="shared" si="253"/>
        <v>0.68337047783001548</v>
      </c>
      <c r="Y354" s="173">
        <f t="shared" si="254"/>
        <v>0.3520833333333333</v>
      </c>
      <c r="Z354" s="173">
        <f t="shared" si="230"/>
        <v>0.71875</v>
      </c>
      <c r="AA354" s="174">
        <f t="shared" si="255"/>
        <v>57.2040591956128</v>
      </c>
      <c r="AB354" s="174">
        <f t="shared" si="256"/>
        <v>39.547420228197161</v>
      </c>
      <c r="AC354" s="170">
        <f t="shared" si="257"/>
        <v>74.513365778128048</v>
      </c>
      <c r="AD354" s="170">
        <f t="shared" si="258"/>
        <v>4.9675577185418698</v>
      </c>
      <c r="AE354" s="176">
        <f t="shared" si="259"/>
        <v>0.29301842839408876</v>
      </c>
      <c r="AF354" s="176">
        <f t="shared" si="260"/>
        <v>0.70698157160591124</v>
      </c>
      <c r="AG354" s="173">
        <f t="shared" si="231"/>
        <v>0.32827968263731777</v>
      </c>
      <c r="AH354" s="173">
        <f t="shared" si="232"/>
        <v>0.74224282584914025</v>
      </c>
      <c r="AI354" s="170">
        <f t="shared" si="261"/>
        <v>83.790499279827245</v>
      </c>
      <c r="AJ354" s="170">
        <f t="shared" si="262"/>
        <v>5.5860332853218164</v>
      </c>
      <c r="AK354" s="176">
        <f t="shared" si="263"/>
        <v>0.26724861311159098</v>
      </c>
      <c r="AL354" s="176">
        <f t="shared" si="264"/>
        <v>0.73275138688840913</v>
      </c>
      <c r="AM354" s="173">
        <f t="shared" si="233"/>
        <v>0.30250986735481999</v>
      </c>
      <c r="AN354" s="173">
        <f t="shared" si="234"/>
        <v>0.76801264113163814</v>
      </c>
      <c r="AO354" s="170">
        <f t="shared" si="265"/>
        <v>92.728351115700448</v>
      </c>
      <c r="AP354" s="170">
        <f t="shared" si="266"/>
        <v>6.1818900743800302</v>
      </c>
      <c r="AQ354" s="176">
        <f t="shared" si="267"/>
        <v>0.24242124690083208</v>
      </c>
      <c r="AR354" s="176">
        <f t="shared" si="268"/>
        <v>0.75757875309916789</v>
      </c>
      <c r="AS354" s="173">
        <f t="shared" si="235"/>
        <v>0.27768250114406107</v>
      </c>
      <c r="AT354" s="173">
        <f t="shared" si="236"/>
        <v>0.7928400073423969</v>
      </c>
      <c r="AU354" s="177">
        <f t="shared" si="229"/>
        <v>1</v>
      </c>
      <c r="AV354" s="178" t="str">
        <f t="shared" si="269"/>
        <v>Dimanche</v>
      </c>
      <c r="AW354" s="177" t="str">
        <f>IF($BD$9="OUI","U",IF(Paramètres!$E$10=Paramètres!$G$10,"-",IF(F354&lt;$BD$7,$BF$8,IF(AND(F354&gt;=$BD$7,F354&lt;$BD$8),$BF$7,IF(AND(F354&gt;=$BD$8,F354&lt;$BE$7),$BF$8,$BF$7)))))</f>
        <v>H</v>
      </c>
      <c r="AX354" s="179">
        <f>IF($BD$9="OUI",0,IF(AW354="H",Paramètres!$E$10,IF(AW354="E",Paramètres!$G$10,Paramètres!$E$10)))</f>
        <v>1</v>
      </c>
      <c r="AY354" s="168" t="str">
        <f t="shared" si="237"/>
        <v>-</v>
      </c>
      <c r="AZ354" s="298">
        <f t="shared" si="270"/>
        <v>5.5878922061863845E-4</v>
      </c>
      <c r="BB354" s="240" t="str">
        <f>IF($BD$9="OUI","U",IF(Paramètres!$D$10=Paramètres!$G$10,"",IF(F354&lt;$BD$7,$BF$8,IF(AND(F354&gt;=$BD$7,F354&lt;$BD$8),$BF$7,IF(AND(F354&gt;=$BD$8,F354&lt;$BE$7),$BF$8,$BF$7)))))</f>
        <v>H</v>
      </c>
    </row>
    <row r="355" spans="6:54" ht="14">
      <c r="F355" s="297">
        <f t="shared" si="271"/>
        <v>44543</v>
      </c>
      <c r="G355" s="169">
        <f t="shared" si="238"/>
        <v>347</v>
      </c>
      <c r="H355" s="170">
        <f t="shared" si="239"/>
        <v>339.00319999999999</v>
      </c>
      <c r="I355" s="170">
        <f t="shared" si="240"/>
        <v>-0.69919740839081945</v>
      </c>
      <c r="J355" s="170">
        <f t="shared" si="241"/>
        <v>261.30400259160911</v>
      </c>
      <c r="K355" s="170">
        <f t="shared" si="242"/>
        <v>-0.76734146768166944</v>
      </c>
      <c r="L355" s="171">
        <f t="shared" si="243"/>
        <v>-5.8661555042899556</v>
      </c>
      <c r="M355" s="172" t="str">
        <f t="shared" si="244"/>
        <v>-</v>
      </c>
      <c r="N355" s="173">
        <f t="shared" si="245"/>
        <v>0.24442314601208148</v>
      </c>
      <c r="O355" s="174">
        <f t="shared" si="246"/>
        <v>-23.155446788094622</v>
      </c>
      <c r="P355" s="175">
        <f t="shared" si="228"/>
        <v>0.53558677472695915</v>
      </c>
      <c r="Q355" s="174">
        <f t="shared" si="247"/>
        <v>21.662414323016492</v>
      </c>
      <c r="R355" s="170">
        <f t="shared" si="248"/>
        <v>65.922467361031948</v>
      </c>
      <c r="S355" s="170">
        <f t="shared" si="249"/>
        <v>4.3948311574021295</v>
      </c>
      <c r="T355" s="291">
        <f t="shared" si="272"/>
        <v>0.36623592978351077</v>
      </c>
      <c r="U355" s="170">
        <f t="shared" si="250"/>
        <v>7.6051688425978705</v>
      </c>
      <c r="V355" s="170">
        <f t="shared" si="251"/>
        <v>16.39483115740213</v>
      </c>
      <c r="W355" s="176">
        <f t="shared" si="252"/>
        <v>0.31688203510824459</v>
      </c>
      <c r="X355" s="176">
        <f t="shared" si="253"/>
        <v>0.68311796489175547</v>
      </c>
      <c r="Y355" s="173">
        <f t="shared" si="254"/>
        <v>0.3527777777777778</v>
      </c>
      <c r="Z355" s="173">
        <f t="shared" si="230"/>
        <v>0.71875</v>
      </c>
      <c r="AA355" s="174">
        <f t="shared" si="255"/>
        <v>57.094803187113442</v>
      </c>
      <c r="AB355" s="174">
        <f t="shared" si="256"/>
        <v>39.511023859007288</v>
      </c>
      <c r="AC355" s="170">
        <f t="shared" si="257"/>
        <v>74.431545826079287</v>
      </c>
      <c r="AD355" s="170">
        <f t="shared" si="258"/>
        <v>4.9621030550719523</v>
      </c>
      <c r="AE355" s="176">
        <f t="shared" si="259"/>
        <v>0.29324570603866867</v>
      </c>
      <c r="AF355" s="176">
        <f t="shared" si="260"/>
        <v>0.70675429396133138</v>
      </c>
      <c r="AG355" s="173">
        <f t="shared" si="231"/>
        <v>0.32883248076562782</v>
      </c>
      <c r="AH355" s="173">
        <f t="shared" si="232"/>
        <v>0.74234106868829064</v>
      </c>
      <c r="AI355" s="170">
        <f t="shared" si="261"/>
        <v>83.71599537763818</v>
      </c>
      <c r="AJ355" s="170">
        <f t="shared" si="262"/>
        <v>5.5810663585092124</v>
      </c>
      <c r="AK355" s="176">
        <f t="shared" si="263"/>
        <v>0.26745556839544948</v>
      </c>
      <c r="AL355" s="176">
        <f t="shared" si="264"/>
        <v>0.73254443160455052</v>
      </c>
      <c r="AM355" s="173">
        <f t="shared" si="233"/>
        <v>0.30304234312240863</v>
      </c>
      <c r="AN355" s="173">
        <f t="shared" si="234"/>
        <v>0.76813120633150966</v>
      </c>
      <c r="AO355" s="170">
        <f t="shared" si="265"/>
        <v>92.658892313426648</v>
      </c>
      <c r="AP355" s="170">
        <f t="shared" si="266"/>
        <v>6.1772594875617761</v>
      </c>
      <c r="AQ355" s="176">
        <f t="shared" si="267"/>
        <v>0.24261418801825932</v>
      </c>
      <c r="AR355" s="176">
        <f t="shared" si="268"/>
        <v>0.75738581198174071</v>
      </c>
      <c r="AS355" s="173">
        <f t="shared" si="235"/>
        <v>0.27820096274521849</v>
      </c>
      <c r="AT355" s="173">
        <f t="shared" si="236"/>
        <v>0.79297258670869997</v>
      </c>
      <c r="AU355" s="177">
        <f t="shared" si="229"/>
        <v>2</v>
      </c>
      <c r="AV355" s="178" t="str">
        <f t="shared" si="269"/>
        <v>Lundi</v>
      </c>
      <c r="AW355" s="177" t="str">
        <f>IF($BD$9="OUI","U",IF(Paramètres!$E$10=Paramètres!$G$10,"-",IF(F355&lt;$BD$7,$BF$8,IF(AND(F355&gt;=$BD$7,F355&lt;$BD$8),$BF$7,IF(AND(F355&gt;=$BD$8,F355&lt;$BE$7),$BF$8,$BF$7)))))</f>
        <v>H</v>
      </c>
      <c r="AX355" s="179">
        <f>IF($BD$9="OUI",0,IF(AW355="H",Paramètres!$E$10,IF(AW355="E",Paramètres!$G$10,Paramètres!$E$10)))</f>
        <v>1</v>
      </c>
      <c r="AY355" s="168" t="str">
        <f t="shared" si="237"/>
        <v>-</v>
      </c>
      <c r="AZ355" s="298">
        <f t="shared" si="270"/>
        <v>5.0502587652018205E-4</v>
      </c>
      <c r="BB355" s="240" t="str">
        <f>IF($BD$9="OUI","U",IF(Paramètres!$D$10=Paramètres!$G$10,"",IF(F355&lt;$BD$7,$BF$8,IF(AND(F355&gt;=$BD$7,F355&lt;$BD$8),$BF$7,IF(AND(F355&gt;=$BD$8,F355&lt;$BE$7),$BF$8,$BF$7)))))</f>
        <v>H</v>
      </c>
    </row>
    <row r="356" spans="6:54" ht="14">
      <c r="F356" s="297">
        <f t="shared" si="271"/>
        <v>44544</v>
      </c>
      <c r="G356" s="169">
        <f t="shared" si="238"/>
        <v>348</v>
      </c>
      <c r="H356" s="170">
        <f t="shared" si="239"/>
        <v>339.98880000000008</v>
      </c>
      <c r="I356" s="170">
        <f t="shared" si="240"/>
        <v>-0.66783986195907807</v>
      </c>
      <c r="J356" s="170">
        <f t="shared" si="241"/>
        <v>262.32096013804096</v>
      </c>
      <c r="K356" s="170">
        <f t="shared" si="242"/>
        <v>-0.68019337658558343</v>
      </c>
      <c r="L356" s="171">
        <f t="shared" si="243"/>
        <v>-5.3921329541786456</v>
      </c>
      <c r="M356" s="172" t="str">
        <f t="shared" si="244"/>
        <v>-</v>
      </c>
      <c r="N356" s="173">
        <f t="shared" si="245"/>
        <v>0.22467220642411023</v>
      </c>
      <c r="O356" s="174">
        <f t="shared" si="246"/>
        <v>-23.218121181248264</v>
      </c>
      <c r="P356" s="175">
        <f t="shared" si="228"/>
        <v>0.53591595705342543</v>
      </c>
      <c r="Q356" s="174">
        <f t="shared" si="247"/>
        <v>21.599739929862849</v>
      </c>
      <c r="R356" s="170">
        <f t="shared" si="248"/>
        <v>65.841341942450484</v>
      </c>
      <c r="S356" s="170">
        <f t="shared" si="249"/>
        <v>4.3894227961633652</v>
      </c>
      <c r="T356" s="291">
        <f t="shared" si="272"/>
        <v>0.36578523301361376</v>
      </c>
      <c r="U356" s="170">
        <f t="shared" si="250"/>
        <v>7.6105772038366348</v>
      </c>
      <c r="V356" s="170">
        <f t="shared" si="251"/>
        <v>16.389422796163366</v>
      </c>
      <c r="W356" s="176">
        <f t="shared" si="252"/>
        <v>0.31710738349319312</v>
      </c>
      <c r="X356" s="176">
        <f t="shared" si="253"/>
        <v>0.68289261650680688</v>
      </c>
      <c r="Y356" s="173">
        <f t="shared" si="254"/>
        <v>0.3527777777777778</v>
      </c>
      <c r="Z356" s="173">
        <f t="shared" si="230"/>
        <v>0.71875</v>
      </c>
      <c r="AA356" s="174">
        <f t="shared" si="255"/>
        <v>56.997395234158354</v>
      </c>
      <c r="AB356" s="174">
        <f t="shared" si="256"/>
        <v>39.478451968688354</v>
      </c>
      <c r="AC356" s="170">
        <f t="shared" si="257"/>
        <v>74.35855993820303</v>
      </c>
      <c r="AD356" s="170">
        <f t="shared" si="258"/>
        <v>4.9572373292135357</v>
      </c>
      <c r="AE356" s="176">
        <f t="shared" si="259"/>
        <v>0.2934484446161027</v>
      </c>
      <c r="AF356" s="176">
        <f t="shared" si="260"/>
        <v>0.70655155538389725</v>
      </c>
      <c r="AG356" s="173">
        <f t="shared" si="231"/>
        <v>0.32936440166952802</v>
      </c>
      <c r="AH356" s="173">
        <f t="shared" si="232"/>
        <v>0.74246751243732267</v>
      </c>
      <c r="AI356" s="170">
        <f t="shared" si="261"/>
        <v>83.649563996834061</v>
      </c>
      <c r="AJ356" s="170">
        <f t="shared" si="262"/>
        <v>5.5766375997889375</v>
      </c>
      <c r="AK356" s="176">
        <f t="shared" si="263"/>
        <v>0.26764010000879429</v>
      </c>
      <c r="AL356" s="176">
        <f t="shared" si="264"/>
        <v>0.73235989999120576</v>
      </c>
      <c r="AM356" s="173">
        <f t="shared" si="233"/>
        <v>0.30355605706221961</v>
      </c>
      <c r="AN356" s="173">
        <f t="shared" si="234"/>
        <v>0.76827585704463119</v>
      </c>
      <c r="AO356" s="170">
        <f t="shared" si="265"/>
        <v>92.596983910984108</v>
      </c>
      <c r="AP356" s="170">
        <f t="shared" si="266"/>
        <v>6.1731322607322738</v>
      </c>
      <c r="AQ356" s="176">
        <f t="shared" si="267"/>
        <v>0.24278615580282192</v>
      </c>
      <c r="AR356" s="176">
        <f t="shared" si="268"/>
        <v>0.75721384419717808</v>
      </c>
      <c r="AS356" s="173">
        <f t="shared" si="235"/>
        <v>0.27870211285624724</v>
      </c>
      <c r="AT356" s="173">
        <f t="shared" si="236"/>
        <v>0.79312980125060351</v>
      </c>
      <c r="AU356" s="177">
        <f t="shared" si="229"/>
        <v>3</v>
      </c>
      <c r="AV356" s="178" t="str">
        <f t="shared" si="269"/>
        <v>Mardi</v>
      </c>
      <c r="AW356" s="177" t="str">
        <f>IF($BD$9="OUI","U",IF(Paramètres!$E$10=Paramètres!$G$10,"-",IF(F356&lt;$BD$7,$BF$8,IF(AND(F356&gt;=$BD$7,F356&lt;$BD$8),$BF$7,IF(AND(F356&gt;=$BD$8,F356&lt;$BE$7),$BF$8,$BF$7)))))</f>
        <v>H</v>
      </c>
      <c r="AX356" s="179">
        <f>IF($BD$9="OUI",0,IF(AW356="H",Paramètres!$E$10,IF(AW356="E",Paramètres!$G$10,Paramètres!$E$10)))</f>
        <v>1</v>
      </c>
      <c r="AY356" s="168" t="str">
        <f t="shared" si="237"/>
        <v>-</v>
      </c>
      <c r="AZ356" s="298">
        <f t="shared" si="270"/>
        <v>4.5069676989700769E-4</v>
      </c>
      <c r="BB356" s="240" t="str">
        <f>IF($BD$9="OUI","U",IF(Paramètres!$D$10=Paramètres!$G$10,"",IF(F356&lt;$BD$7,$BF$8,IF(AND(F356&gt;=$BD$7,F356&lt;$BD$8),$BF$7,IF(AND(F356&gt;=$BD$8,F356&lt;$BE$7),$BF$8,$BF$7)))))</f>
        <v>H</v>
      </c>
    </row>
    <row r="357" spans="6:54" ht="14">
      <c r="F357" s="297">
        <f t="shared" si="271"/>
        <v>44545</v>
      </c>
      <c r="G357" s="169">
        <f t="shared" si="238"/>
        <v>349</v>
      </c>
      <c r="H357" s="170">
        <f t="shared" si="239"/>
        <v>340.97440000000006</v>
      </c>
      <c r="I357" s="170">
        <f t="shared" si="240"/>
        <v>-0.63627328525408966</v>
      </c>
      <c r="J357" s="170">
        <f t="shared" si="241"/>
        <v>263.33812671474584</v>
      </c>
      <c r="K357" s="170">
        <f t="shared" si="242"/>
        <v>-0.59206774454377475</v>
      </c>
      <c r="L357" s="171">
        <f t="shared" si="243"/>
        <v>-4.9133641191914581</v>
      </c>
      <c r="M357" s="172" t="str">
        <f t="shared" si="244"/>
        <v>-</v>
      </c>
      <c r="N357" s="173">
        <f t="shared" si="245"/>
        <v>0.20472350496631075</v>
      </c>
      <c r="O357" s="174">
        <f t="shared" si="246"/>
        <v>-23.273089184342151</v>
      </c>
      <c r="P357" s="175">
        <f t="shared" si="228"/>
        <v>0.53624843541105538</v>
      </c>
      <c r="Q357" s="174">
        <f t="shared" si="247"/>
        <v>21.544771926768963</v>
      </c>
      <c r="R357" s="170">
        <f t="shared" si="248"/>
        <v>65.77008785514515</v>
      </c>
      <c r="S357" s="170">
        <f t="shared" si="249"/>
        <v>4.3846725236763433</v>
      </c>
      <c r="T357" s="291">
        <f t="shared" si="272"/>
        <v>0.36538937697302859</v>
      </c>
      <c r="U357" s="170">
        <f t="shared" si="250"/>
        <v>7.6153274763236567</v>
      </c>
      <c r="V357" s="170">
        <f t="shared" si="251"/>
        <v>16.384672523676343</v>
      </c>
      <c r="W357" s="176">
        <f t="shared" si="252"/>
        <v>0.31730531151348568</v>
      </c>
      <c r="X357" s="176">
        <f t="shared" si="253"/>
        <v>0.68269468848651427</v>
      </c>
      <c r="Y357" s="173">
        <f t="shared" si="254"/>
        <v>0.35347222222222219</v>
      </c>
      <c r="Z357" s="173">
        <f t="shared" si="230"/>
        <v>0.71875</v>
      </c>
      <c r="AA357" s="174">
        <f t="shared" si="255"/>
        <v>56.911913541709012</v>
      </c>
      <c r="AB357" s="174">
        <f t="shared" si="256"/>
        <v>39.449772803556748</v>
      </c>
      <c r="AC357" s="170">
        <f t="shared" si="257"/>
        <v>74.294479983628065</v>
      </c>
      <c r="AD357" s="170">
        <f t="shared" si="258"/>
        <v>4.9529653322418712</v>
      </c>
      <c r="AE357" s="176">
        <f t="shared" si="259"/>
        <v>0.29362644448992203</v>
      </c>
      <c r="AF357" s="176">
        <f t="shared" si="260"/>
        <v>0.70637355551007797</v>
      </c>
      <c r="AG357" s="173">
        <f t="shared" si="231"/>
        <v>0.32987487990097736</v>
      </c>
      <c r="AH357" s="173">
        <f t="shared" si="232"/>
        <v>0.74262199092113335</v>
      </c>
      <c r="AI357" s="170">
        <f t="shared" si="261"/>
        <v>83.591260807603987</v>
      </c>
      <c r="AJ357" s="170">
        <f t="shared" si="262"/>
        <v>5.5727507205069324</v>
      </c>
      <c r="AK357" s="176">
        <f t="shared" si="263"/>
        <v>0.26780205331221113</v>
      </c>
      <c r="AL357" s="176">
        <f t="shared" si="264"/>
        <v>0.73219794668778881</v>
      </c>
      <c r="AM357" s="173">
        <f t="shared" si="233"/>
        <v>0.30405048872326645</v>
      </c>
      <c r="AN357" s="173">
        <f t="shared" si="234"/>
        <v>0.76844638209884419</v>
      </c>
      <c r="AO357" s="170">
        <f t="shared" si="265"/>
        <v>92.542669334264318</v>
      </c>
      <c r="AP357" s="170">
        <f t="shared" si="266"/>
        <v>6.1695112889509547</v>
      </c>
      <c r="AQ357" s="176">
        <f t="shared" si="267"/>
        <v>0.24293702962704355</v>
      </c>
      <c r="AR357" s="176">
        <f t="shared" si="268"/>
        <v>0.75706297037295645</v>
      </c>
      <c r="AS357" s="173">
        <f t="shared" si="235"/>
        <v>0.27918546503809888</v>
      </c>
      <c r="AT357" s="173">
        <f t="shared" si="236"/>
        <v>0.79331140578401182</v>
      </c>
      <c r="AU357" s="177">
        <f t="shared" si="229"/>
        <v>4</v>
      </c>
      <c r="AV357" s="178" t="str">
        <f t="shared" si="269"/>
        <v>Mercredi</v>
      </c>
      <c r="AW357" s="177" t="str">
        <f>IF($BD$9="OUI","U",IF(Paramètres!$E$10=Paramètres!$G$10,"-",IF(F357&lt;$BD$7,$BF$8,IF(AND(F357&gt;=$BD$7,F357&lt;$BD$8),$BF$7,IF(AND(F357&gt;=$BD$8,F357&lt;$BE$7),$BF$8,$BF$7)))))</f>
        <v>H</v>
      </c>
      <c r="AX357" s="179">
        <f>IF($BD$9="OUI",0,IF(AW357="H",Paramètres!$E$10,IF(AW357="E",Paramètres!$G$10,Paramètres!$E$10)))</f>
        <v>1</v>
      </c>
      <c r="AY357" s="168" t="str">
        <f t="shared" si="237"/>
        <v>-</v>
      </c>
      <c r="AZ357" s="298">
        <f t="shared" si="270"/>
        <v>3.958560405851741E-4</v>
      </c>
      <c r="BB357" s="240" t="str">
        <f>IF($BD$9="OUI","U",IF(Paramètres!$D$10=Paramètres!$G$10,"",IF(F357&lt;$BD$7,$BF$8,IF(AND(F357&gt;=$BD$7,F357&lt;$BD$8),$BF$7,IF(AND(F357&gt;=$BD$8,F357&lt;$BE$7),$BF$8,$BF$7)))))</f>
        <v>H</v>
      </c>
    </row>
    <row r="358" spans="6:54" ht="14">
      <c r="F358" s="297">
        <f t="shared" si="271"/>
        <v>44546</v>
      </c>
      <c r="G358" s="169">
        <f t="shared" si="238"/>
        <v>350</v>
      </c>
      <c r="H358" s="170">
        <f t="shared" si="239"/>
        <v>341.96000000000004</v>
      </c>
      <c r="I358" s="170">
        <f t="shared" si="240"/>
        <v>-0.60450749320538166</v>
      </c>
      <c r="J358" s="170">
        <f t="shared" si="241"/>
        <v>264.35549250679469</v>
      </c>
      <c r="K358" s="170">
        <f t="shared" si="242"/>
        <v>-0.50308844345229342</v>
      </c>
      <c r="L358" s="171">
        <f t="shared" si="243"/>
        <v>-4.4303837466307003</v>
      </c>
      <c r="M358" s="172" t="str">
        <f t="shared" si="244"/>
        <v>-</v>
      </c>
      <c r="N358" s="173">
        <f t="shared" si="245"/>
        <v>0.18459932277627919</v>
      </c>
      <c r="O358" s="174">
        <f t="shared" si="246"/>
        <v>-23.320318781168574</v>
      </c>
      <c r="P358" s="175">
        <f t="shared" si="228"/>
        <v>0.53658383844755586</v>
      </c>
      <c r="Q358" s="174">
        <f t="shared" si="247"/>
        <v>21.49754232994254</v>
      </c>
      <c r="R358" s="170">
        <f t="shared" si="248"/>
        <v>65.708787088809942</v>
      </c>
      <c r="S358" s="170">
        <f t="shared" si="249"/>
        <v>4.3805858059206626</v>
      </c>
      <c r="T358" s="291">
        <f t="shared" si="272"/>
        <v>0.36504881716005522</v>
      </c>
      <c r="U358" s="170">
        <f t="shared" si="250"/>
        <v>7.6194141940793374</v>
      </c>
      <c r="V358" s="170">
        <f t="shared" si="251"/>
        <v>16.380585805920663</v>
      </c>
      <c r="W358" s="176">
        <f t="shared" si="252"/>
        <v>0.31747559141997239</v>
      </c>
      <c r="X358" s="176">
        <f t="shared" si="253"/>
        <v>0.68252440858002761</v>
      </c>
      <c r="Y358" s="173">
        <f t="shared" si="254"/>
        <v>0.35416666666666669</v>
      </c>
      <c r="Z358" s="173">
        <f t="shared" si="230"/>
        <v>0.71944444444444444</v>
      </c>
      <c r="AA358" s="174">
        <f t="shared" si="255"/>
        <v>56.838427757332113</v>
      </c>
      <c r="AB358" s="174">
        <f t="shared" si="256"/>
        <v>39.425046996806934</v>
      </c>
      <c r="AC358" s="170">
        <f t="shared" si="257"/>
        <v>74.239369950893959</v>
      </c>
      <c r="AD358" s="170">
        <f t="shared" si="258"/>
        <v>4.9492913300595971</v>
      </c>
      <c r="AE358" s="176">
        <f t="shared" si="259"/>
        <v>0.29377952791418344</v>
      </c>
      <c r="AF358" s="176">
        <f t="shared" si="260"/>
        <v>0.70622047208581662</v>
      </c>
      <c r="AG358" s="173">
        <f t="shared" si="231"/>
        <v>0.3303633663617393</v>
      </c>
      <c r="AH358" s="173">
        <f t="shared" si="232"/>
        <v>0.74280431053337248</v>
      </c>
      <c r="AI358" s="170">
        <f t="shared" si="261"/>
        <v>83.54113540607635</v>
      </c>
      <c r="AJ358" s="170">
        <f t="shared" si="262"/>
        <v>5.5694090270717567</v>
      </c>
      <c r="AK358" s="176">
        <f t="shared" si="263"/>
        <v>0.26794129053867682</v>
      </c>
      <c r="AL358" s="176">
        <f t="shared" si="264"/>
        <v>0.73205870946132323</v>
      </c>
      <c r="AM358" s="173">
        <f t="shared" si="233"/>
        <v>0.30452512898623263</v>
      </c>
      <c r="AN358" s="173">
        <f t="shared" si="234"/>
        <v>0.76864254790887909</v>
      </c>
      <c r="AO358" s="170">
        <f t="shared" si="265"/>
        <v>92.495987319730361</v>
      </c>
      <c r="AP358" s="170">
        <f t="shared" si="266"/>
        <v>6.1663991546486905</v>
      </c>
      <c r="AQ358" s="176">
        <f t="shared" si="267"/>
        <v>0.24306670188963789</v>
      </c>
      <c r="AR358" s="176">
        <f t="shared" si="268"/>
        <v>0.75693329811036214</v>
      </c>
      <c r="AS358" s="173">
        <f t="shared" si="235"/>
        <v>0.27965054033719372</v>
      </c>
      <c r="AT358" s="173">
        <f t="shared" si="236"/>
        <v>0.793517136557918</v>
      </c>
      <c r="AU358" s="177">
        <f t="shared" si="229"/>
        <v>5</v>
      </c>
      <c r="AV358" s="178" t="str">
        <f t="shared" si="269"/>
        <v>Jeudi</v>
      </c>
      <c r="AW358" s="177" t="str">
        <f>IF($BD$9="OUI","U",IF(Paramètres!$E$10=Paramètres!$G$10,"-",IF(F358&lt;$BD$7,$BF$8,IF(AND(F358&gt;=$BD$7,F358&lt;$BD$8),$BF$7,IF(AND(F358&gt;=$BD$8,F358&lt;$BE$7),$BF$8,$BF$7)))))</f>
        <v>H</v>
      </c>
      <c r="AX358" s="179">
        <f>IF($BD$9="OUI",0,IF(AW358="H",Paramètres!$E$10,IF(AW358="E",Paramètres!$G$10,Paramètres!$E$10)))</f>
        <v>1</v>
      </c>
      <c r="AY358" s="168" t="str">
        <f t="shared" si="237"/>
        <v>-</v>
      </c>
      <c r="AZ358" s="298">
        <f t="shared" si="270"/>
        <v>3.4055981297337334E-4</v>
      </c>
      <c r="BB358" s="240" t="str">
        <f>IF($BD$9="OUI","U",IF(Paramètres!$D$10=Paramètres!$G$10,"",IF(F358&lt;$BD$7,$BF$8,IF(AND(F358&gt;=$BD$7,F358&lt;$BD$8),$BF$7,IF(AND(F358&gt;=$BD$8,F358&lt;$BE$7),$BF$8,$BF$7)))))</f>
        <v>H</v>
      </c>
    </row>
    <row r="359" spans="6:54" ht="14">
      <c r="F359" s="297">
        <f t="shared" si="271"/>
        <v>44547</v>
      </c>
      <c r="G359" s="169">
        <f t="shared" si="238"/>
        <v>351</v>
      </c>
      <c r="H359" s="170">
        <f t="shared" si="239"/>
        <v>342.94560000000001</v>
      </c>
      <c r="I359" s="170">
        <f t="shared" si="240"/>
        <v>-0.57255237264024095</v>
      </c>
      <c r="J359" s="170">
        <f t="shared" si="241"/>
        <v>265.37304762735971</v>
      </c>
      <c r="K359" s="170">
        <f t="shared" si="242"/>
        <v>-0.41338103730033304</v>
      </c>
      <c r="L359" s="171">
        <f t="shared" si="243"/>
        <v>-3.943733639762296</v>
      </c>
      <c r="M359" s="172" t="str">
        <f t="shared" si="244"/>
        <v>-</v>
      </c>
      <c r="N359" s="173">
        <f t="shared" si="245"/>
        <v>0.16432223499009566</v>
      </c>
      <c r="O359" s="174">
        <f t="shared" si="246"/>
        <v>-23.3597819464051</v>
      </c>
      <c r="P359" s="175">
        <f t="shared" ref="P359:P374" si="273">(12+$L359/60+$O$3*4/60+AX359)/24</f>
        <v>0.53692178991065898</v>
      </c>
      <c r="Q359" s="174">
        <f t="shared" si="247"/>
        <v>21.458079164706014</v>
      </c>
      <c r="R359" s="170">
        <f t="shared" si="248"/>
        <v>65.657511208951291</v>
      </c>
      <c r="S359" s="170">
        <f t="shared" si="249"/>
        <v>4.3771674139300858</v>
      </c>
      <c r="T359" s="291">
        <f t="shared" si="272"/>
        <v>0.36476395116084048</v>
      </c>
      <c r="U359" s="170">
        <f t="shared" si="250"/>
        <v>7.6228325860699142</v>
      </c>
      <c r="V359" s="170">
        <f t="shared" si="251"/>
        <v>16.377167413930085</v>
      </c>
      <c r="W359" s="176">
        <f t="shared" si="252"/>
        <v>0.31761802441957976</v>
      </c>
      <c r="X359" s="176">
        <f t="shared" si="253"/>
        <v>0.68238197558042024</v>
      </c>
      <c r="Y359" s="173">
        <f t="shared" si="254"/>
        <v>0.35486111111111113</v>
      </c>
      <c r="Z359" s="173">
        <f t="shared" si="230"/>
        <v>0.71944444444444444</v>
      </c>
      <c r="AA359" s="174">
        <f t="shared" si="255"/>
        <v>56.776998756598836</v>
      </c>
      <c r="AB359" s="174">
        <f t="shared" si="256"/>
        <v>39.404327314207748</v>
      </c>
      <c r="AC359" s="170">
        <f t="shared" si="257"/>
        <v>74.193285717881636</v>
      </c>
      <c r="AD359" s="170">
        <f t="shared" si="258"/>
        <v>4.9462190478587758</v>
      </c>
      <c r="AE359" s="176">
        <f t="shared" si="259"/>
        <v>0.29390753967255101</v>
      </c>
      <c r="AF359" s="176">
        <f t="shared" si="260"/>
        <v>0.70609246032744899</v>
      </c>
      <c r="AG359" s="173">
        <f t="shared" si="231"/>
        <v>0.33082932958320993</v>
      </c>
      <c r="AH359" s="173">
        <f t="shared" si="232"/>
        <v>0.74301425023810796</v>
      </c>
      <c r="AI359" s="170">
        <f t="shared" si="261"/>
        <v>83.499231147519907</v>
      </c>
      <c r="AJ359" s="170">
        <f t="shared" si="262"/>
        <v>5.5666154098346601</v>
      </c>
      <c r="AK359" s="176">
        <f t="shared" si="263"/>
        <v>0.26805769125688916</v>
      </c>
      <c r="AL359" s="176">
        <f t="shared" si="264"/>
        <v>0.73194230874311084</v>
      </c>
      <c r="AM359" s="173">
        <f t="shared" si="233"/>
        <v>0.30497948116754808</v>
      </c>
      <c r="AN359" s="173">
        <f t="shared" si="234"/>
        <v>0.76886409865376981</v>
      </c>
      <c r="AO359" s="170">
        <f t="shared" si="265"/>
        <v>92.456971789150515</v>
      </c>
      <c r="AP359" s="170">
        <f t="shared" si="266"/>
        <v>6.1637981192767013</v>
      </c>
      <c r="AQ359" s="176">
        <f t="shared" si="267"/>
        <v>0.24317507836347077</v>
      </c>
      <c r="AR359" s="176">
        <f t="shared" si="268"/>
        <v>0.75682492163652926</v>
      </c>
      <c r="AS359" s="173">
        <f t="shared" si="235"/>
        <v>0.28009686827412966</v>
      </c>
      <c r="AT359" s="173">
        <f t="shared" si="236"/>
        <v>0.79374671154718823</v>
      </c>
      <c r="AU359" s="177">
        <f t="shared" si="229"/>
        <v>6</v>
      </c>
      <c r="AV359" s="178" t="str">
        <f t="shared" si="269"/>
        <v>Vendredi</v>
      </c>
      <c r="AW359" s="177" t="str">
        <f>IF($BD$9="OUI","U",IF(Paramètres!$E$10=Paramètres!$G$10,"-",IF(F359&lt;$BD$7,$BF$8,IF(AND(F359&gt;=$BD$7,F359&lt;$BD$8),$BF$7,IF(AND(F359&gt;=$BD$8,F359&lt;$BE$7),$BF$8,$BF$7)))))</f>
        <v>H</v>
      </c>
      <c r="AX359" s="179">
        <f>IF($BD$9="OUI",0,IF(AW359="H",Paramètres!$E$10,IF(AW359="E",Paramètres!$G$10,Paramètres!$E$10)))</f>
        <v>1</v>
      </c>
      <c r="AY359" s="168" t="str">
        <f t="shared" si="237"/>
        <v>-</v>
      </c>
      <c r="AZ359" s="298">
        <f t="shared" si="270"/>
        <v>2.8486599921473399E-4</v>
      </c>
      <c r="BB359" s="240" t="str">
        <f>IF($BD$9="OUI","U",IF(Paramètres!$D$10=Paramètres!$G$10,"",IF(F359&lt;$BD$7,$BF$8,IF(AND(F359&gt;=$BD$7,F359&lt;$BD$8),$BF$7,IF(AND(F359&gt;=$BD$8,F359&lt;$BE$7),$BF$8,$BF$7)))))</f>
        <v>H</v>
      </c>
    </row>
    <row r="360" spans="6:54" ht="14">
      <c r="F360" s="297">
        <f t="shared" si="271"/>
        <v>44548</v>
      </c>
      <c r="G360" s="169">
        <f t="shared" si="238"/>
        <v>352</v>
      </c>
      <c r="H360" s="170">
        <f t="shared" si="239"/>
        <v>343.93119999999999</v>
      </c>
      <c r="I360" s="170">
        <f t="shared" si="240"/>
        <v>-0.54041787878143299</v>
      </c>
      <c r="J360" s="170">
        <f t="shared" si="241"/>
        <v>266.39078212121854</v>
      </c>
      <c r="K360" s="170">
        <f t="shared" si="242"/>
        <v>-0.32307254967786259</v>
      </c>
      <c r="L360" s="171">
        <f t="shared" si="243"/>
        <v>-3.4539617138371823</v>
      </c>
      <c r="M360" s="172" t="str">
        <f t="shared" si="244"/>
        <v>-</v>
      </c>
      <c r="N360" s="173">
        <f t="shared" si="245"/>
        <v>0.14391507140988261</v>
      </c>
      <c r="O360" s="174">
        <f t="shared" si="246"/>
        <v>-23.391454695643127</v>
      </c>
      <c r="P360" s="175">
        <f t="shared" si="273"/>
        <v>0.53726190930366247</v>
      </c>
      <c r="Q360" s="174">
        <f t="shared" si="247"/>
        <v>21.426406415467987</v>
      </c>
      <c r="R360" s="170">
        <f t="shared" si="248"/>
        <v>65.616321073074644</v>
      </c>
      <c r="S360" s="170">
        <f t="shared" si="249"/>
        <v>4.3744214048716428</v>
      </c>
      <c r="T360" s="291">
        <f t="shared" si="272"/>
        <v>0.36453511707263692</v>
      </c>
      <c r="U360" s="170">
        <f t="shared" si="250"/>
        <v>7.6255785951283572</v>
      </c>
      <c r="V360" s="170">
        <f t="shared" si="251"/>
        <v>16.374421404871644</v>
      </c>
      <c r="W360" s="176">
        <f t="shared" si="252"/>
        <v>0.31773244146368157</v>
      </c>
      <c r="X360" s="176">
        <f t="shared" si="253"/>
        <v>0.68226755853631849</v>
      </c>
      <c r="Y360" s="173">
        <f t="shared" si="254"/>
        <v>0.35486111111111113</v>
      </c>
      <c r="Z360" s="173">
        <f t="shared" si="230"/>
        <v>0.71944444444444444</v>
      </c>
      <c r="AA360" s="174">
        <f t="shared" si="255"/>
        <v>56.727678453588311</v>
      </c>
      <c r="AB360" s="174">
        <f t="shared" si="256"/>
        <v>39.387658429865589</v>
      </c>
      <c r="AC360" s="170">
        <f t="shared" si="257"/>
        <v>74.156274849084042</v>
      </c>
      <c r="AD360" s="170">
        <f t="shared" si="258"/>
        <v>4.9437516566056026</v>
      </c>
      <c r="AE360" s="176">
        <f t="shared" si="259"/>
        <v>0.29401034764143325</v>
      </c>
      <c r="AF360" s="176">
        <f t="shared" si="260"/>
        <v>0.70598965235856681</v>
      </c>
      <c r="AG360" s="173">
        <f t="shared" si="231"/>
        <v>0.33127225694509566</v>
      </c>
      <c r="AH360" s="173">
        <f t="shared" si="232"/>
        <v>0.74325156166222917</v>
      </c>
      <c r="AI360" s="170">
        <f t="shared" si="261"/>
        <v>83.465584999435052</v>
      </c>
      <c r="AJ360" s="170">
        <f t="shared" si="262"/>
        <v>5.5643723332956698</v>
      </c>
      <c r="AK360" s="176">
        <f t="shared" si="263"/>
        <v>0.26815115277934709</v>
      </c>
      <c r="AL360" s="176">
        <f t="shared" si="264"/>
        <v>0.73184884722065291</v>
      </c>
      <c r="AM360" s="173">
        <f t="shared" si="233"/>
        <v>0.3054130620830095</v>
      </c>
      <c r="AN360" s="173">
        <f t="shared" si="234"/>
        <v>0.76911075652431526</v>
      </c>
      <c r="AO360" s="170">
        <f t="shared" si="265"/>
        <v>92.425651739299127</v>
      </c>
      <c r="AP360" s="170">
        <f t="shared" si="266"/>
        <v>6.1617101159532748</v>
      </c>
      <c r="AQ360" s="176">
        <f t="shared" si="267"/>
        <v>0.24326207850194689</v>
      </c>
      <c r="AR360" s="176">
        <f t="shared" si="268"/>
        <v>0.75673792149805319</v>
      </c>
      <c r="AS360" s="173">
        <f t="shared" si="235"/>
        <v>0.28052398780560933</v>
      </c>
      <c r="AT360" s="173">
        <f t="shared" si="236"/>
        <v>0.79399983080171566</v>
      </c>
      <c r="AU360" s="177">
        <f t="shared" ref="AU360:AU374" si="274">WEEKDAY(F360,1)</f>
        <v>7</v>
      </c>
      <c r="AV360" s="178" t="str">
        <f t="shared" si="269"/>
        <v>Samedi</v>
      </c>
      <c r="AW360" s="177" t="str">
        <f>IF($BD$9="OUI","U",IF(Paramètres!$E$10=Paramètres!$G$10,"-",IF(F360&lt;$BD$7,$BF$8,IF(AND(F360&gt;=$BD$7,F360&lt;$BD$8),$BF$7,IF(AND(F360&gt;=$BD$8,F360&lt;$BE$7),$BF$8,$BF$7)))))</f>
        <v>H</v>
      </c>
      <c r="AX360" s="179">
        <f>IF($BD$9="OUI",0,IF(AW360="H",Paramètres!$E$10,IF(AW360="E",Paramètres!$G$10,Paramètres!$E$10)))</f>
        <v>1</v>
      </c>
      <c r="AY360" s="168" t="str">
        <f t="shared" ref="AY360:AY374" si="275">IF(T360-T359&lt;=0,"-","+")</f>
        <v>-</v>
      </c>
      <c r="AZ360" s="298">
        <f t="shared" si="270"/>
        <v>2.2883408820356665E-4</v>
      </c>
      <c r="BB360" s="240" t="str">
        <f>IF($BD$9="OUI","U",IF(Paramètres!$D$10=Paramètres!$G$10,"",IF(F360&lt;$BD$7,$BF$8,IF(AND(F360&gt;=$BD$7,F360&lt;$BD$8),$BF$7,IF(AND(F360&gt;=$BD$8,F360&lt;$BE$7),$BF$8,$BF$7)))))</f>
        <v>H</v>
      </c>
    </row>
    <row r="361" spans="6:54" ht="14">
      <c r="F361" s="297">
        <f t="shared" si="271"/>
        <v>44549</v>
      </c>
      <c r="G361" s="169">
        <f t="shared" si="238"/>
        <v>353</v>
      </c>
      <c r="H361" s="170">
        <f t="shared" si="239"/>
        <v>344.91679999999997</v>
      </c>
      <c r="I361" s="170">
        <f t="shared" si="240"/>
        <v>-0.50811403171006719</v>
      </c>
      <c r="J361" s="170">
        <f t="shared" si="241"/>
        <v>267.40868596829</v>
      </c>
      <c r="K361" s="170">
        <f t="shared" si="242"/>
        <v>-0.23229122666988949</v>
      </c>
      <c r="L361" s="171">
        <f t="shared" si="243"/>
        <v>-2.961621033519827</v>
      </c>
      <c r="M361" s="172" t="str">
        <f t="shared" si="244"/>
        <v>-</v>
      </c>
      <c r="N361" s="173">
        <f t="shared" si="245"/>
        <v>0.12340087639665946</v>
      </c>
      <c r="O361" s="174">
        <f t="shared" si="246"/>
        <v>-23.415317128676509</v>
      </c>
      <c r="P361" s="175">
        <f t="shared" si="273"/>
        <v>0.5376038125538829</v>
      </c>
      <c r="Q361" s="174">
        <f t="shared" si="247"/>
        <v>21.402543982434604</v>
      </c>
      <c r="R361" s="170">
        <f t="shared" si="248"/>
        <v>65.585266587148254</v>
      </c>
      <c r="S361" s="170">
        <f t="shared" si="249"/>
        <v>4.3723511058098836</v>
      </c>
      <c r="T361" s="291">
        <f t="shared" si="272"/>
        <v>0.36436259215082362</v>
      </c>
      <c r="U361" s="170">
        <f t="shared" si="250"/>
        <v>7.6276488941901164</v>
      </c>
      <c r="V361" s="170">
        <f t="shared" si="251"/>
        <v>16.372351105809884</v>
      </c>
      <c r="W361" s="176">
        <f t="shared" si="252"/>
        <v>0.31781870392458816</v>
      </c>
      <c r="X361" s="176">
        <f t="shared" si="253"/>
        <v>0.68218129607541178</v>
      </c>
      <c r="Y361" s="173">
        <f t="shared" si="254"/>
        <v>0.35555555555555557</v>
      </c>
      <c r="Z361" s="173">
        <f t="shared" si="230"/>
        <v>0.71944444444444444</v>
      </c>
      <c r="AA361" s="174">
        <f t="shared" si="255"/>
        <v>56.690509637906992</v>
      </c>
      <c r="AB361" s="174">
        <f t="shared" si="256"/>
        <v>39.375076733923258</v>
      </c>
      <c r="AC361" s="170">
        <f t="shared" si="257"/>
        <v>74.12837642170112</v>
      </c>
      <c r="AD361" s="170">
        <f t="shared" si="258"/>
        <v>4.9418917614467412</v>
      </c>
      <c r="AE361" s="176">
        <f t="shared" si="259"/>
        <v>0.29408784327305243</v>
      </c>
      <c r="AF361" s="176">
        <f t="shared" si="260"/>
        <v>0.70591215672694752</v>
      </c>
      <c r="AG361" s="173">
        <f t="shared" si="231"/>
        <v>0.33169165582693527</v>
      </c>
      <c r="AH361" s="173">
        <f t="shared" si="232"/>
        <v>0.7435159692808303</v>
      </c>
      <c r="AI361" s="170">
        <f t="shared" si="261"/>
        <v>83.440227415531524</v>
      </c>
      <c r="AJ361" s="170">
        <f t="shared" si="262"/>
        <v>5.562681827702102</v>
      </c>
      <c r="AK361" s="176">
        <f t="shared" si="263"/>
        <v>0.2682215905124124</v>
      </c>
      <c r="AL361" s="176">
        <f t="shared" si="264"/>
        <v>0.73177840948758754</v>
      </c>
      <c r="AM361" s="173">
        <f t="shared" si="233"/>
        <v>0.30582540306629524</v>
      </c>
      <c r="AN361" s="173">
        <f t="shared" si="234"/>
        <v>0.76938222204147033</v>
      </c>
      <c r="AO361" s="170">
        <f t="shared" si="265"/>
        <v>92.402051147330809</v>
      </c>
      <c r="AP361" s="170">
        <f t="shared" si="266"/>
        <v>6.1601367431553875</v>
      </c>
      <c r="AQ361" s="176">
        <f t="shared" si="267"/>
        <v>0.24332763570185886</v>
      </c>
      <c r="AR361" s="176">
        <f t="shared" si="268"/>
        <v>0.75667236429814111</v>
      </c>
      <c r="AS361" s="173">
        <f t="shared" si="235"/>
        <v>0.28093144825574168</v>
      </c>
      <c r="AT361" s="173">
        <f t="shared" si="236"/>
        <v>0.79427617685202401</v>
      </c>
      <c r="AU361" s="177">
        <f t="shared" si="274"/>
        <v>1</v>
      </c>
      <c r="AV361" s="178" t="str">
        <f t="shared" si="269"/>
        <v>Dimanche</v>
      </c>
      <c r="AW361" s="177" t="str">
        <f>IF($BD$9="OUI","U",IF(Paramètres!$E$10=Paramètres!$G$10,"-",IF(F361&lt;$BD$7,$BF$8,IF(AND(F361&gt;=$BD$7,F361&lt;$BD$8),$BF$7,IF(AND(F361&gt;=$BD$8,F361&lt;$BE$7),$BF$8,$BF$7)))))</f>
        <v>H</v>
      </c>
      <c r="AX361" s="179">
        <f>IF($BD$9="OUI",0,IF(AW361="H",Paramètres!$E$10,IF(AW361="E",Paramètres!$G$10,Paramètres!$E$10)))</f>
        <v>1</v>
      </c>
      <c r="AY361" s="168" t="str">
        <f t="shared" si="275"/>
        <v>-</v>
      </c>
      <c r="AZ361" s="298">
        <f t="shared" si="270"/>
        <v>1.7252492181329959E-4</v>
      </c>
      <c r="BB361" s="240" t="str">
        <f>IF($BD$9="OUI","U",IF(Paramètres!$D$10=Paramètres!$G$10,"",IF(F361&lt;$BD$7,$BF$8,IF(AND(F361&gt;=$BD$7,F361&lt;$BD$8),$BF$7,IF(AND(F361&gt;=$BD$8,F361&lt;$BE$7),$BF$8,$BF$7)))))</f>
        <v>H</v>
      </c>
    </row>
    <row r="362" spans="6:54" ht="14">
      <c r="F362" s="297">
        <f t="shared" si="271"/>
        <v>44550</v>
      </c>
      <c r="G362" s="169">
        <f t="shared" si="238"/>
        <v>354</v>
      </c>
      <c r="H362" s="170">
        <f t="shared" si="239"/>
        <v>345.90239999999994</v>
      </c>
      <c r="I362" s="170">
        <f t="shared" si="240"/>
        <v>-0.47565091279530841</v>
      </c>
      <c r="J362" s="170">
        <f t="shared" si="241"/>
        <v>268.42674908720471</v>
      </c>
      <c r="K362" s="170">
        <f t="shared" si="242"/>
        <v>-0.14116629583350326</v>
      </c>
      <c r="L362" s="171">
        <f t="shared" si="243"/>
        <v>-2.4672688345152469</v>
      </c>
      <c r="M362" s="172" t="str">
        <f t="shared" si="244"/>
        <v>-</v>
      </c>
      <c r="N362" s="173">
        <f t="shared" si="245"/>
        <v>0.10280286810480195</v>
      </c>
      <c r="O362" s="174">
        <f t="shared" si="246"/>
        <v>-23.431353465861577</v>
      </c>
      <c r="P362" s="175">
        <f t="shared" si="273"/>
        <v>0.53794711269208051</v>
      </c>
      <c r="Q362" s="174">
        <f t="shared" si="247"/>
        <v>21.386507645249537</v>
      </c>
      <c r="R362" s="170">
        <f t="shared" si="248"/>
        <v>65.564386504334664</v>
      </c>
      <c r="S362" s="170">
        <f t="shared" si="249"/>
        <v>4.3709591002889772</v>
      </c>
      <c r="T362" s="291">
        <f t="shared" si="272"/>
        <v>0.36424659169074808</v>
      </c>
      <c r="U362" s="170">
        <f t="shared" si="250"/>
        <v>7.6290408997110228</v>
      </c>
      <c r="V362" s="170">
        <f t="shared" si="251"/>
        <v>16.370959100288978</v>
      </c>
      <c r="W362" s="176">
        <f t="shared" si="252"/>
        <v>0.31787670415462593</v>
      </c>
      <c r="X362" s="176">
        <f t="shared" si="253"/>
        <v>0.68212329584537412</v>
      </c>
      <c r="Y362" s="173">
        <f t="shared" si="254"/>
        <v>0.35555555555555557</v>
      </c>
      <c r="Z362" s="173">
        <f t="shared" si="230"/>
        <v>0.72013888888888899</v>
      </c>
      <c r="AA362" s="174">
        <f t="shared" si="255"/>
        <v>56.665525839449032</v>
      </c>
      <c r="AB362" s="174">
        <f t="shared" si="256"/>
        <v>39.366610173817428</v>
      </c>
      <c r="AC362" s="170">
        <f t="shared" si="257"/>
        <v>74.109620881845558</v>
      </c>
      <c r="AD362" s="170">
        <f t="shared" si="258"/>
        <v>4.9406413921230374</v>
      </c>
      <c r="AE362" s="176">
        <f t="shared" si="259"/>
        <v>0.29413994199487342</v>
      </c>
      <c r="AF362" s="176">
        <f t="shared" si="260"/>
        <v>0.70586005800512652</v>
      </c>
      <c r="AG362" s="173">
        <f t="shared" si="231"/>
        <v>0.33208705468695393</v>
      </c>
      <c r="AH362" s="173">
        <f t="shared" si="232"/>
        <v>0.74380717069720703</v>
      </c>
      <c r="AI362" s="170">
        <f t="shared" si="261"/>
        <v>83.423182231454689</v>
      </c>
      <c r="AJ362" s="170">
        <f t="shared" si="262"/>
        <v>5.561545482096979</v>
      </c>
      <c r="AK362" s="176">
        <f t="shared" si="263"/>
        <v>0.26826893824595921</v>
      </c>
      <c r="AL362" s="176">
        <f t="shared" si="264"/>
        <v>0.73173106175404079</v>
      </c>
      <c r="AM362" s="173">
        <f t="shared" si="233"/>
        <v>0.30621605093803966</v>
      </c>
      <c r="AN362" s="173">
        <f t="shared" si="234"/>
        <v>0.7696781744461213</v>
      </c>
      <c r="AO362" s="170">
        <f t="shared" si="265"/>
        <v>92.386188892438796</v>
      </c>
      <c r="AP362" s="170">
        <f t="shared" si="266"/>
        <v>6.1590792594959201</v>
      </c>
      <c r="AQ362" s="176">
        <f t="shared" si="267"/>
        <v>0.24337169752100332</v>
      </c>
      <c r="AR362" s="176">
        <f t="shared" si="268"/>
        <v>0.75662830247899659</v>
      </c>
      <c r="AS362" s="173">
        <f t="shared" si="235"/>
        <v>0.2813188102130838</v>
      </c>
      <c r="AT362" s="173">
        <f t="shared" si="236"/>
        <v>0.7945754151710771</v>
      </c>
      <c r="AU362" s="177">
        <f t="shared" si="274"/>
        <v>2</v>
      </c>
      <c r="AV362" s="178" t="str">
        <f t="shared" si="269"/>
        <v>Lundi</v>
      </c>
      <c r="AW362" s="177" t="str">
        <f>IF($BD$9="OUI","U",IF(Paramètres!$E$10=Paramètres!$G$10,"-",IF(F362&lt;$BD$7,$BF$8,IF(AND(F362&gt;=$BD$7,F362&lt;$BD$8),$BF$7,IF(AND(F362&gt;=$BD$8,F362&lt;$BE$7),$BF$8,$BF$7)))))</f>
        <v>H</v>
      </c>
      <c r="AX362" s="179">
        <f>IF($BD$9="OUI",0,IF(AW362="H",Paramètres!$E$10,IF(AW362="E",Paramètres!$G$10,Paramètres!$E$10)))</f>
        <v>1</v>
      </c>
      <c r="AY362" s="168" t="str">
        <f t="shared" si="275"/>
        <v>-</v>
      </c>
      <c r="AZ362" s="298">
        <f t="shared" si="270"/>
        <v>1.1600046007553821E-4</v>
      </c>
      <c r="BB362" s="240" t="str">
        <f>IF($BD$9="OUI","U",IF(Paramètres!$D$10=Paramètres!$G$10,"",IF(F362&lt;$BD$7,$BF$8,IF(AND(F362&gt;=$BD$7,F362&lt;$BD$8),$BF$7,IF(AND(F362&gt;=$BD$8,F362&lt;$BE$7),$BF$8,$BF$7)))))</f>
        <v>H</v>
      </c>
    </row>
    <row r="363" spans="6:54" ht="14">
      <c r="F363" s="297">
        <f t="shared" si="271"/>
        <v>44551</v>
      </c>
      <c r="G363" s="169">
        <f t="shared" si="238"/>
        <v>355</v>
      </c>
      <c r="H363" s="170">
        <f t="shared" si="239"/>
        <v>346.88800000000003</v>
      </c>
      <c r="I363" s="170">
        <f t="shared" si="240"/>
        <v>-0.44303866109272544</v>
      </c>
      <c r="J363" s="170">
        <f t="shared" si="241"/>
        <v>269.44496133890732</v>
      </c>
      <c r="K363" s="170">
        <f t="shared" si="242"/>
        <v>-4.9827721972561474E-2</v>
      </c>
      <c r="L363" s="171">
        <f t="shared" si="243"/>
        <v>-1.9714655322611476</v>
      </c>
      <c r="M363" s="172" t="str">
        <f t="shared" si="244"/>
        <v>-</v>
      </c>
      <c r="N363" s="173">
        <f t="shared" si="245"/>
        <v>8.2144397177547818E-2</v>
      </c>
      <c r="O363" s="174">
        <f t="shared" si="246"/>
        <v>-23.439552077389212</v>
      </c>
      <c r="P363" s="175">
        <f t="shared" si="273"/>
        <v>0.53829142054086809</v>
      </c>
      <c r="Q363" s="174">
        <f t="shared" si="247"/>
        <v>21.378309033721901</v>
      </c>
      <c r="R363" s="170">
        <f t="shared" si="248"/>
        <v>65.553708267652411</v>
      </c>
      <c r="S363" s="170">
        <f t="shared" si="249"/>
        <v>4.3702472178434943</v>
      </c>
      <c r="T363" s="291">
        <f t="shared" si="272"/>
        <v>0.36418726815362451</v>
      </c>
      <c r="U363" s="170">
        <f t="shared" si="250"/>
        <v>7.6297527821565057</v>
      </c>
      <c r="V363" s="170">
        <f t="shared" si="251"/>
        <v>16.370247217843495</v>
      </c>
      <c r="W363" s="176">
        <f t="shared" si="252"/>
        <v>0.31790636592318772</v>
      </c>
      <c r="X363" s="176">
        <f t="shared" si="253"/>
        <v>0.68209363407681234</v>
      </c>
      <c r="Y363" s="173">
        <f t="shared" si="254"/>
        <v>0.35625000000000001</v>
      </c>
      <c r="Z363" s="173">
        <f t="shared" si="230"/>
        <v>0.72013888888888899</v>
      </c>
      <c r="AA363" s="174">
        <f t="shared" si="255"/>
        <v>56.652751221923019</v>
      </c>
      <c r="AB363" s="174">
        <f t="shared" si="256"/>
        <v>39.362278130450242</v>
      </c>
      <c r="AC363" s="170">
        <f t="shared" si="257"/>
        <v>74.100029931932582</v>
      </c>
      <c r="AD363" s="170">
        <f t="shared" si="258"/>
        <v>4.9400019954621719</v>
      </c>
      <c r="AE363" s="176">
        <f t="shared" si="259"/>
        <v>0.29416658352240949</v>
      </c>
      <c r="AF363" s="176">
        <f t="shared" si="260"/>
        <v>0.70583341647759046</v>
      </c>
      <c r="AG363" s="173">
        <f t="shared" si="231"/>
        <v>0.33245800406327752</v>
      </c>
      <c r="AH363" s="173">
        <f t="shared" si="232"/>
        <v>0.74412483701845866</v>
      </c>
      <c r="AI363" s="170">
        <f t="shared" si="261"/>
        <v>83.414466582980822</v>
      </c>
      <c r="AJ363" s="170">
        <f t="shared" si="262"/>
        <v>5.5609644388653878</v>
      </c>
      <c r="AK363" s="176">
        <f t="shared" si="263"/>
        <v>0.26829314838060886</v>
      </c>
      <c r="AL363" s="176">
        <f t="shared" si="264"/>
        <v>0.73170685161939109</v>
      </c>
      <c r="AM363" s="173">
        <f t="shared" si="233"/>
        <v>0.30658456892147684</v>
      </c>
      <c r="AN363" s="173">
        <f t="shared" si="234"/>
        <v>0.76999827216025929</v>
      </c>
      <c r="AO363" s="170">
        <f t="shared" si="265"/>
        <v>92.378078694308556</v>
      </c>
      <c r="AP363" s="170">
        <f t="shared" si="266"/>
        <v>6.1585385796205703</v>
      </c>
      <c r="AQ363" s="176">
        <f t="shared" si="267"/>
        <v>0.24339422584914291</v>
      </c>
      <c r="AR363" s="176">
        <f t="shared" si="268"/>
        <v>0.75660577415085706</v>
      </c>
      <c r="AS363" s="173">
        <f t="shared" si="235"/>
        <v>0.28168564639001092</v>
      </c>
      <c r="AT363" s="173">
        <f t="shared" si="236"/>
        <v>0.79489719469172515</v>
      </c>
      <c r="AU363" s="177">
        <f t="shared" si="274"/>
        <v>3</v>
      </c>
      <c r="AV363" s="178" t="str">
        <f t="shared" si="269"/>
        <v>Mardi</v>
      </c>
      <c r="AW363" s="177" t="str">
        <f>IF($BD$9="OUI","U",IF(Paramètres!$E$10=Paramètres!$G$10,"-",IF(F363&lt;$BD$7,$BF$8,IF(AND(F363&gt;=$BD$7,F363&lt;$BD$8),$BF$7,IF(AND(F363&gt;=$BD$8,F363&lt;$BE$7),$BF$8,$BF$7)))))</f>
        <v>H</v>
      </c>
      <c r="AX363" s="179">
        <f>IF($BD$9="OUI",0,IF(AW363="H",Paramètres!$E$10,IF(AW363="E",Paramètres!$G$10,Paramètres!$E$10)))</f>
        <v>1</v>
      </c>
      <c r="AY363" s="168" t="str">
        <f t="shared" si="275"/>
        <v>-</v>
      </c>
      <c r="AZ363" s="298">
        <f t="shared" si="270"/>
        <v>5.932353712356786E-5</v>
      </c>
      <c r="BB363" s="240" t="str">
        <f>IF($BD$9="OUI","U",IF(Paramètres!$D$10=Paramètres!$G$10,"",IF(F363&lt;$BD$7,$BF$8,IF(AND(F363&gt;=$BD$7,F363&lt;$BD$8),$BF$7,IF(AND(F363&gt;=$BD$8,F363&lt;$BE$7),$BF$8,$BF$7)))))</f>
        <v>H</v>
      </c>
    </row>
    <row r="364" spans="6:54" ht="14">
      <c r="F364" s="297">
        <f t="shared" si="271"/>
        <v>44552</v>
      </c>
      <c r="G364" s="169">
        <f t="shared" si="238"/>
        <v>356</v>
      </c>
      <c r="H364" s="170">
        <f t="shared" si="239"/>
        <v>347.87360000000001</v>
      </c>
      <c r="I364" s="170">
        <f t="shared" si="240"/>
        <v>-0.41028746971310392</v>
      </c>
      <c r="J364" s="170">
        <f t="shared" si="241"/>
        <v>270.46331253028688</v>
      </c>
      <c r="K364" s="170">
        <f t="shared" si="242"/>
        <v>4.1594039559697031E-2</v>
      </c>
      <c r="L364" s="171">
        <f t="shared" si="243"/>
        <v>-1.4747737206136275</v>
      </c>
      <c r="M364" s="172" t="str">
        <f t="shared" si="244"/>
        <v>-</v>
      </c>
      <c r="N364" s="173">
        <f t="shared" si="245"/>
        <v>6.1448905025567817E-2</v>
      </c>
      <c r="O364" s="174">
        <f t="shared" si="246"/>
        <v>-23.439905505341567</v>
      </c>
      <c r="P364" s="175">
        <f t="shared" si="273"/>
        <v>0.53863634541006766</v>
      </c>
      <c r="Q364" s="174">
        <f t="shared" si="247"/>
        <v>21.377955605769547</v>
      </c>
      <c r="R364" s="170">
        <f t="shared" si="248"/>
        <v>65.553247897877853</v>
      </c>
      <c r="S364" s="170">
        <f t="shared" si="249"/>
        <v>4.3702165265251898</v>
      </c>
      <c r="T364" s="291">
        <f t="shared" si="272"/>
        <v>0.36418471054376583</v>
      </c>
      <c r="U364" s="170">
        <f t="shared" si="250"/>
        <v>7.6297834734748102</v>
      </c>
      <c r="V364" s="170">
        <f t="shared" si="251"/>
        <v>16.370216526525191</v>
      </c>
      <c r="W364" s="176">
        <f t="shared" si="252"/>
        <v>0.31790764472811711</v>
      </c>
      <c r="X364" s="176">
        <f t="shared" si="253"/>
        <v>0.68209235527188294</v>
      </c>
      <c r="Y364" s="173">
        <f t="shared" si="254"/>
        <v>0.35625000000000001</v>
      </c>
      <c r="Z364" s="173">
        <f t="shared" si="230"/>
        <v>0.72083333333333333</v>
      </c>
      <c r="AA364" s="174">
        <f t="shared" si="255"/>
        <v>56.652200505954042</v>
      </c>
      <c r="AB364" s="174">
        <f t="shared" si="256"/>
        <v>39.362091330342544</v>
      </c>
      <c r="AC364" s="170">
        <f t="shared" si="257"/>
        <v>74.099616450101379</v>
      </c>
      <c r="AD364" s="170">
        <f t="shared" si="258"/>
        <v>4.9399744300067585</v>
      </c>
      <c r="AE364" s="176">
        <f t="shared" si="259"/>
        <v>0.29416773208305175</v>
      </c>
      <c r="AF364" s="176">
        <f t="shared" si="260"/>
        <v>0.7058322679169482</v>
      </c>
      <c r="AG364" s="173">
        <f t="shared" si="231"/>
        <v>0.33280407749311941</v>
      </c>
      <c r="AH364" s="173">
        <f t="shared" si="232"/>
        <v>0.74446861332701586</v>
      </c>
      <c r="AI364" s="170">
        <f t="shared" si="261"/>
        <v>83.414090847249156</v>
      </c>
      <c r="AJ364" s="170">
        <f t="shared" si="262"/>
        <v>5.5609393898166104</v>
      </c>
      <c r="AK364" s="176">
        <f t="shared" si="263"/>
        <v>0.26829419209097455</v>
      </c>
      <c r="AL364" s="176">
        <f t="shared" si="264"/>
        <v>0.7317058079090254</v>
      </c>
      <c r="AM364" s="173">
        <f t="shared" si="233"/>
        <v>0.30693053750104227</v>
      </c>
      <c r="AN364" s="173">
        <f t="shared" si="234"/>
        <v>0.77034215331909317</v>
      </c>
      <c r="AO364" s="170">
        <f t="shared" si="265"/>
        <v>92.377729068769341</v>
      </c>
      <c r="AP364" s="170">
        <f t="shared" si="266"/>
        <v>6.1585152712512894</v>
      </c>
      <c r="AQ364" s="176">
        <f t="shared" si="267"/>
        <v>0.24339519703119628</v>
      </c>
      <c r="AR364" s="176">
        <f t="shared" si="268"/>
        <v>0.75660480296880372</v>
      </c>
      <c r="AS364" s="173">
        <f t="shared" si="235"/>
        <v>0.28203154244126399</v>
      </c>
      <c r="AT364" s="173">
        <f t="shared" si="236"/>
        <v>0.79524114837887139</v>
      </c>
      <c r="AU364" s="177">
        <f t="shared" si="274"/>
        <v>4</v>
      </c>
      <c r="AV364" s="178" t="str">
        <f t="shared" si="269"/>
        <v>Mercredi</v>
      </c>
      <c r="AW364" s="177" t="str">
        <f>IF($BD$9="OUI","U",IF(Paramètres!$E$10=Paramètres!$G$10,"-",IF(F364&lt;$BD$7,$BF$8,IF(AND(F364&gt;=$BD$7,F364&lt;$BD$8),$BF$7,IF(AND(F364&gt;=$BD$8,F364&lt;$BE$7),$BF$8,$BF$7)))))</f>
        <v>H</v>
      </c>
      <c r="AX364" s="179">
        <f>IF($BD$9="OUI",0,IF(AW364="H",Paramètres!$E$10,IF(AW364="E",Paramètres!$G$10,Paramètres!$E$10)))</f>
        <v>1</v>
      </c>
      <c r="AY364" s="168" t="str">
        <f t="shared" si="275"/>
        <v>-</v>
      </c>
      <c r="AZ364" s="298">
        <f t="shared" si="270"/>
        <v>2.5576098586777007E-6</v>
      </c>
      <c r="BB364" s="240" t="str">
        <f>IF($BD$9="OUI","U",IF(Paramètres!$D$10=Paramètres!$G$10,"",IF(F364&lt;$BD$7,$BF$8,IF(AND(F364&gt;=$BD$7,F364&lt;$BD$8),$BF$7,IF(AND(F364&gt;=$BD$8,F364&lt;$BE$7),$BF$8,$BF$7)))))</f>
        <v>H</v>
      </c>
    </row>
    <row r="365" spans="6:54" ht="14">
      <c r="F365" s="297">
        <f t="shared" si="271"/>
        <v>44553</v>
      </c>
      <c r="G365" s="169">
        <f t="shared" si="238"/>
        <v>357</v>
      </c>
      <c r="H365" s="170">
        <f t="shared" si="239"/>
        <v>348.85919999999999</v>
      </c>
      <c r="I365" s="170">
        <f t="shared" si="240"/>
        <v>-0.3774075821634687</v>
      </c>
      <c r="J365" s="170">
        <f t="shared" si="241"/>
        <v>271.48179241783646</v>
      </c>
      <c r="K365" s="170">
        <f t="shared" si="242"/>
        <v>0.13296829128860244</v>
      </c>
      <c r="L365" s="171">
        <f t="shared" si="243"/>
        <v>-0.97775716349946507</v>
      </c>
      <c r="M365" s="172" t="str">
        <f t="shared" si="244"/>
        <v>-</v>
      </c>
      <c r="N365" s="173">
        <f t="shared" si="245"/>
        <v>4.0739881812477709E-2</v>
      </c>
      <c r="O365" s="174">
        <f t="shared" si="246"/>
        <v>-23.43241047843809</v>
      </c>
      <c r="P365" s="175">
        <f t="shared" si="273"/>
        <v>0.53898149579695254</v>
      </c>
      <c r="Q365" s="174">
        <f t="shared" si="247"/>
        <v>21.385450632673024</v>
      </c>
      <c r="R365" s="170">
        <f t="shared" si="248"/>
        <v>65.563009927626226</v>
      </c>
      <c r="S365" s="170">
        <f t="shared" si="249"/>
        <v>4.3708673285084148</v>
      </c>
      <c r="T365" s="291">
        <f t="shared" si="272"/>
        <v>0.3642389440423679</v>
      </c>
      <c r="U365" s="170">
        <f t="shared" si="250"/>
        <v>7.6291326714915852</v>
      </c>
      <c r="V365" s="170">
        <f t="shared" si="251"/>
        <v>16.370867328508414</v>
      </c>
      <c r="W365" s="176">
        <f t="shared" si="252"/>
        <v>0.31788052797881605</v>
      </c>
      <c r="X365" s="176">
        <f t="shared" si="253"/>
        <v>0.68211947202118395</v>
      </c>
      <c r="Y365" s="173">
        <f t="shared" si="254"/>
        <v>0.35694444444444445</v>
      </c>
      <c r="Z365" s="173">
        <f t="shared" si="230"/>
        <v>0.72083333333333333</v>
      </c>
      <c r="AA365" s="174">
        <f t="shared" si="255"/>
        <v>56.663878922344303</v>
      </c>
      <c r="AB365" s="174">
        <f t="shared" si="256"/>
        <v>39.366051794533263</v>
      </c>
      <c r="AC365" s="170">
        <f t="shared" si="257"/>
        <v>74.10838444227727</v>
      </c>
      <c r="AD365" s="170">
        <f t="shared" si="258"/>
        <v>4.9405589628184847</v>
      </c>
      <c r="AE365" s="176">
        <f t="shared" si="259"/>
        <v>0.29414337654922978</v>
      </c>
      <c r="AF365" s="176">
        <f t="shared" si="260"/>
        <v>0.70585662345077027</v>
      </c>
      <c r="AG365" s="173">
        <f t="shared" si="231"/>
        <v>0.33312487234618232</v>
      </c>
      <c r="AH365" s="173">
        <f t="shared" si="232"/>
        <v>0.74483811924772281</v>
      </c>
      <c r="AI365" s="170">
        <f t="shared" si="261"/>
        <v>83.422058607442608</v>
      </c>
      <c r="AJ365" s="170">
        <f t="shared" si="262"/>
        <v>5.5614705738295074</v>
      </c>
      <c r="AK365" s="176">
        <f t="shared" si="263"/>
        <v>0.26827205942377053</v>
      </c>
      <c r="AL365" s="176">
        <f t="shared" si="264"/>
        <v>0.73172794057622947</v>
      </c>
      <c r="AM365" s="173">
        <f t="shared" si="233"/>
        <v>0.30725355522072306</v>
      </c>
      <c r="AN365" s="173">
        <f t="shared" si="234"/>
        <v>0.77070943637318201</v>
      </c>
      <c r="AO365" s="170">
        <f t="shared" si="265"/>
        <v>92.385143300936903</v>
      </c>
      <c r="AP365" s="170">
        <f t="shared" si="266"/>
        <v>6.1590095533957934</v>
      </c>
      <c r="AQ365" s="176">
        <f t="shared" si="267"/>
        <v>0.24337460194184193</v>
      </c>
      <c r="AR365" s="176">
        <f t="shared" si="268"/>
        <v>0.75662539805815809</v>
      </c>
      <c r="AS365" s="173">
        <f t="shared" si="235"/>
        <v>0.2823560977387945</v>
      </c>
      <c r="AT365" s="173">
        <f t="shared" si="236"/>
        <v>0.79560689385511063</v>
      </c>
      <c r="AU365" s="177">
        <f t="shared" si="274"/>
        <v>5</v>
      </c>
      <c r="AV365" s="178" t="str">
        <f t="shared" si="269"/>
        <v>Jeudi</v>
      </c>
      <c r="AW365" s="177" t="str">
        <f>IF($BD$9="OUI","U",IF(Paramètres!$E$10=Paramètres!$G$10,"-",IF(F365&lt;$BD$7,$BF$8,IF(AND(F365&gt;=$BD$7,F365&lt;$BD$8),$BF$7,IF(AND(F365&gt;=$BD$8,F365&lt;$BE$7),$BF$8,$BF$7)))))</f>
        <v>H</v>
      </c>
      <c r="AX365" s="179">
        <f>IF($BD$9="OUI",0,IF(AW365="H",Paramètres!$E$10,IF(AW365="E",Paramètres!$G$10,Paramètres!$E$10)))</f>
        <v>1</v>
      </c>
      <c r="AY365" s="168" t="str">
        <f t="shared" si="275"/>
        <v>+</v>
      </c>
      <c r="AZ365" s="298">
        <f t="shared" si="270"/>
        <v>5.4233498602063168E-5</v>
      </c>
      <c r="BB365" s="240" t="str">
        <f>IF($BD$9="OUI","U",IF(Paramètres!$D$10=Paramètres!$G$10,"",IF(F365&lt;$BD$7,$BF$8,IF(AND(F365&gt;=$BD$7,F365&lt;$BD$8),$BF$7,IF(AND(F365&gt;=$BD$8,F365&lt;$BE$7),$BF$8,$BF$7)))))</f>
        <v>H</v>
      </c>
    </row>
    <row r="366" spans="6:54" ht="14">
      <c r="F366" s="297">
        <f t="shared" si="271"/>
        <v>44554</v>
      </c>
      <c r="G366" s="169">
        <f t="shared" si="238"/>
        <v>358</v>
      </c>
      <c r="H366" s="170">
        <f t="shared" si="239"/>
        <v>349.84480000000008</v>
      </c>
      <c r="I366" s="170">
        <f t="shared" si="240"/>
        <v>-0.3444092886622358</v>
      </c>
      <c r="J366" s="170">
        <f t="shared" si="241"/>
        <v>272.50039071133779</v>
      </c>
      <c r="K366" s="170">
        <f t="shared" si="242"/>
        <v>0.22416434302569876</v>
      </c>
      <c r="L366" s="171">
        <f t="shared" si="243"/>
        <v>-0.48097978254614815</v>
      </c>
      <c r="M366" s="172" t="str">
        <f t="shared" si="244"/>
        <v>-</v>
      </c>
      <c r="N366" s="173">
        <f t="shared" si="245"/>
        <v>2.0040824272756174E-2</v>
      </c>
      <c r="O366" s="174">
        <f t="shared" si="246"/>
        <v>-23.417067919409092</v>
      </c>
      <c r="P366" s="175">
        <f t="shared" si="273"/>
        <v>0.5393264800892813</v>
      </c>
      <c r="Q366" s="174">
        <f t="shared" si="247"/>
        <v>21.400793191702022</v>
      </c>
      <c r="R366" s="170">
        <f t="shared" si="248"/>
        <v>65.582987382167431</v>
      </c>
      <c r="S366" s="170">
        <f t="shared" si="249"/>
        <v>4.3721991588111617</v>
      </c>
      <c r="T366" s="291">
        <f t="shared" si="272"/>
        <v>0.36434992990093013</v>
      </c>
      <c r="U366" s="170">
        <f t="shared" si="250"/>
        <v>7.6278008411888383</v>
      </c>
      <c r="V366" s="170">
        <f t="shared" si="251"/>
        <v>16.372199158811163</v>
      </c>
      <c r="W366" s="176">
        <f t="shared" si="252"/>
        <v>0.31782503504953491</v>
      </c>
      <c r="X366" s="176">
        <f t="shared" si="253"/>
        <v>0.68217496495046515</v>
      </c>
      <c r="Y366" s="173">
        <f t="shared" si="254"/>
        <v>0.35694444444444445</v>
      </c>
      <c r="Z366" s="173">
        <f t="shared" si="230"/>
        <v>0.72152777777777777</v>
      </c>
      <c r="AA366" s="174">
        <f t="shared" si="255"/>
        <v>56.687782195840271</v>
      </c>
      <c r="AB366" s="174">
        <f t="shared" si="256"/>
        <v>39.374152824675051</v>
      </c>
      <c r="AC366" s="170">
        <f t="shared" si="257"/>
        <v>74.126329027240061</v>
      </c>
      <c r="AD366" s="170">
        <f t="shared" si="258"/>
        <v>4.9417552684826704</v>
      </c>
      <c r="AE366" s="176">
        <f t="shared" si="259"/>
        <v>0.29409353047988873</v>
      </c>
      <c r="AF366" s="176">
        <f t="shared" si="260"/>
        <v>0.70590646952011127</v>
      </c>
      <c r="AG366" s="173">
        <f t="shared" si="231"/>
        <v>0.33342001056916998</v>
      </c>
      <c r="AH366" s="173">
        <f t="shared" si="232"/>
        <v>0.74523294960939246</v>
      </c>
      <c r="AI366" s="170">
        <f t="shared" si="261"/>
        <v>83.438366641164379</v>
      </c>
      <c r="AJ366" s="170">
        <f t="shared" si="262"/>
        <v>5.5625577760776252</v>
      </c>
      <c r="AK366" s="176">
        <f t="shared" si="263"/>
        <v>0.26822675933009893</v>
      </c>
      <c r="AL366" s="176">
        <f t="shared" si="264"/>
        <v>0.73177324066990102</v>
      </c>
      <c r="AM366" s="173">
        <f t="shared" si="233"/>
        <v>0.30755323941938018</v>
      </c>
      <c r="AN366" s="173">
        <f t="shared" si="234"/>
        <v>0.77109972075918221</v>
      </c>
      <c r="AO366" s="170">
        <f t="shared" si="265"/>
        <v>92.400319436024986</v>
      </c>
      <c r="AP366" s="170">
        <f t="shared" si="266"/>
        <v>6.1600212957349987</v>
      </c>
      <c r="AQ366" s="176">
        <f t="shared" si="267"/>
        <v>0.24333244601104173</v>
      </c>
      <c r="AR366" s="176">
        <f t="shared" si="268"/>
        <v>0.75666755398895835</v>
      </c>
      <c r="AS366" s="173">
        <f t="shared" si="235"/>
        <v>0.28265892610032295</v>
      </c>
      <c r="AT366" s="173">
        <f t="shared" si="236"/>
        <v>0.79599403407823954</v>
      </c>
      <c r="AU366" s="177">
        <f t="shared" si="274"/>
        <v>6</v>
      </c>
      <c r="AV366" s="178" t="str">
        <f t="shared" si="269"/>
        <v>Vendredi</v>
      </c>
      <c r="AW366" s="177" t="str">
        <f>IF($BD$9="OUI","U",IF(Paramètres!$E$10=Paramètres!$G$10,"-",IF(F366&lt;$BD$7,$BF$8,IF(AND(F366&gt;=$BD$7,F366&lt;$BD$8),$BF$7,IF(AND(F366&gt;=$BD$8,F366&lt;$BE$7),$BF$8,$BF$7)))))</f>
        <v>H</v>
      </c>
      <c r="AX366" s="179">
        <f>IF($BD$9="OUI",0,IF(AW366="H",Paramètres!$E$10,IF(AW366="E",Paramètres!$G$10,Paramètres!$E$10)))</f>
        <v>1</v>
      </c>
      <c r="AY366" s="168" t="str">
        <f t="shared" si="275"/>
        <v>+</v>
      </c>
      <c r="AZ366" s="298">
        <f t="shared" si="270"/>
        <v>1.109858585622292E-4</v>
      </c>
      <c r="BB366" s="240" t="str">
        <f>IF($BD$9="OUI","U",IF(Paramètres!$D$10=Paramètres!$G$10,"",IF(F366&lt;$BD$7,$BF$8,IF(AND(F366&gt;=$BD$7,F366&lt;$BD$8),$BF$7,IF(AND(F366&gt;=$BD$8,F366&lt;$BE$7),$BF$8,$BF$7)))))</f>
        <v>H</v>
      </c>
    </row>
    <row r="367" spans="6:54" ht="14">
      <c r="F367" s="297">
        <f t="shared" si="271"/>
        <v>44555</v>
      </c>
      <c r="G367" s="169">
        <f t="shared" si="238"/>
        <v>359</v>
      </c>
      <c r="H367" s="170">
        <f t="shared" si="239"/>
        <v>350.83040000000005</v>
      </c>
      <c r="I367" s="170">
        <f t="shared" si="240"/>
        <v>-0.31130292243034446</v>
      </c>
      <c r="J367" s="170">
        <f t="shared" si="241"/>
        <v>273.51909707756965</v>
      </c>
      <c r="K367" s="170">
        <f t="shared" si="242"/>
        <v>0.3150517615002133</v>
      </c>
      <c r="L367" s="171">
        <f t="shared" si="243"/>
        <v>1.4995356279475347E-2</v>
      </c>
      <c r="M367" s="172" t="str">
        <f t="shared" si="244"/>
        <v>+</v>
      </c>
      <c r="N367" s="173">
        <f t="shared" si="245"/>
        <v>6.2480651164480616E-4</v>
      </c>
      <c r="O367" s="174">
        <f t="shared" si="246"/>
        <v>-23.3938829449685</v>
      </c>
      <c r="P367" s="175">
        <f t="shared" si="273"/>
        <v>0.53967090726902123</v>
      </c>
      <c r="Q367" s="174">
        <f t="shared" si="247"/>
        <v>21.423978166142614</v>
      </c>
      <c r="R367" s="170">
        <f t="shared" si="248"/>
        <v>65.613161807139335</v>
      </c>
      <c r="S367" s="170">
        <f t="shared" si="249"/>
        <v>4.3742107871426219</v>
      </c>
      <c r="T367" s="291">
        <f t="shared" si="272"/>
        <v>0.36451756559521847</v>
      </c>
      <c r="U367" s="170">
        <f t="shared" si="250"/>
        <v>7.6257892128573781</v>
      </c>
      <c r="V367" s="170">
        <f t="shared" si="251"/>
        <v>16.374210787142623</v>
      </c>
      <c r="W367" s="176">
        <f t="shared" si="252"/>
        <v>0.31774121720239074</v>
      </c>
      <c r="X367" s="176">
        <f t="shared" si="253"/>
        <v>0.68225878279760932</v>
      </c>
      <c r="Y367" s="173">
        <f t="shared" si="254"/>
        <v>0.3576388888888889</v>
      </c>
      <c r="Z367" s="173">
        <f t="shared" si="230"/>
        <v>0.72222222222222221</v>
      </c>
      <c r="AA367" s="174">
        <f t="shared" si="255"/>
        <v>56.723896559515673</v>
      </c>
      <c r="AB367" s="174">
        <f t="shared" si="256"/>
        <v>39.386379026455714</v>
      </c>
      <c r="AC367" s="170">
        <f t="shared" si="257"/>
        <v>74.153436454813317</v>
      </c>
      <c r="AD367" s="170">
        <f t="shared" si="258"/>
        <v>4.9435624303208874</v>
      </c>
      <c r="AE367" s="176">
        <f t="shared" si="259"/>
        <v>0.29401823206996303</v>
      </c>
      <c r="AF367" s="176">
        <f t="shared" si="260"/>
        <v>0.70598176793003697</v>
      </c>
      <c r="AG367" s="173">
        <f t="shared" si="231"/>
        <v>0.33368913933898425</v>
      </c>
      <c r="AH367" s="173">
        <f t="shared" si="232"/>
        <v>0.74565267519905831</v>
      </c>
      <c r="AI367" s="170">
        <f t="shared" si="261"/>
        <v>83.46300493259416</v>
      </c>
      <c r="AJ367" s="170">
        <f t="shared" si="262"/>
        <v>5.5642003288396102</v>
      </c>
      <c r="AK367" s="176">
        <f t="shared" si="263"/>
        <v>0.26815831963168291</v>
      </c>
      <c r="AL367" s="176">
        <f t="shared" si="264"/>
        <v>0.73184168036831709</v>
      </c>
      <c r="AM367" s="173">
        <f t="shared" si="233"/>
        <v>0.30782922690070413</v>
      </c>
      <c r="AN367" s="173">
        <f t="shared" si="234"/>
        <v>0.77151258763733843</v>
      </c>
      <c r="AO367" s="170">
        <f t="shared" si="265"/>
        <v>92.423250287887527</v>
      </c>
      <c r="AP367" s="170">
        <f t="shared" si="266"/>
        <v>6.1615500191925019</v>
      </c>
      <c r="AQ367" s="176">
        <f t="shared" si="267"/>
        <v>0.24326874920031241</v>
      </c>
      <c r="AR367" s="176">
        <f t="shared" si="268"/>
        <v>0.75673125079968762</v>
      </c>
      <c r="AS367" s="173">
        <f t="shared" si="235"/>
        <v>0.28293965646933367</v>
      </c>
      <c r="AT367" s="173">
        <f t="shared" si="236"/>
        <v>0.79640215806870895</v>
      </c>
      <c r="AU367" s="177">
        <f t="shared" si="274"/>
        <v>7</v>
      </c>
      <c r="AV367" s="178" t="str">
        <f t="shared" si="269"/>
        <v>Samedi</v>
      </c>
      <c r="AW367" s="177" t="str">
        <f>IF($BD$9="OUI","U",IF(Paramètres!$E$10=Paramètres!$G$10,"-",IF(F367&lt;$BD$7,$BF$8,IF(AND(F367&gt;=$BD$7,F367&lt;$BD$8),$BF$7,IF(AND(F367&gt;=$BD$8,F367&lt;$BE$7),$BF$8,$BF$7)))))</f>
        <v>H</v>
      </c>
      <c r="AX367" s="179">
        <f>IF($BD$9="OUI",0,IF(AW367="H",Paramètres!$E$10,IF(AW367="E",Paramètres!$G$10,Paramètres!$E$10)))</f>
        <v>1</v>
      </c>
      <c r="AY367" s="168" t="str">
        <f t="shared" si="275"/>
        <v>+</v>
      </c>
      <c r="AZ367" s="298">
        <f t="shared" si="270"/>
        <v>1.6763569428834835E-4</v>
      </c>
      <c r="BB367" s="240" t="str">
        <f>IF($BD$9="OUI","U",IF(Paramètres!$D$10=Paramètres!$G$10,"",IF(F367&lt;$BD$7,$BF$8,IF(AND(F367&gt;=$BD$7,F367&lt;$BD$8),$BF$7,IF(AND(F367&gt;=$BD$8,F367&lt;$BE$7),$BF$8,$BF$7)))))</f>
        <v>H</v>
      </c>
    </row>
    <row r="368" spans="6:54" ht="14">
      <c r="F368" s="297">
        <f t="shared" si="271"/>
        <v>44556</v>
      </c>
      <c r="G368" s="169">
        <f t="shared" si="238"/>
        <v>360</v>
      </c>
      <c r="H368" s="170">
        <f t="shared" si="239"/>
        <v>351.81600000000003</v>
      </c>
      <c r="I368" s="170">
        <f t="shared" si="240"/>
        <v>-0.27809885596018841</v>
      </c>
      <c r="J368" s="170">
        <f t="shared" si="241"/>
        <v>274.53790114403978</v>
      </c>
      <c r="K368" s="170">
        <f t="shared" si="242"/>
        <v>0.40550061945663934</v>
      </c>
      <c r="L368" s="171">
        <f t="shared" si="243"/>
        <v>0.50960705398580375</v>
      </c>
      <c r="M368" s="172" t="str">
        <f t="shared" si="244"/>
        <v>+</v>
      </c>
      <c r="N368" s="173">
        <f t="shared" si="245"/>
        <v>2.1233627249408488E-2</v>
      </c>
      <c r="O368" s="174">
        <f t="shared" si="246"/>
        <v>-23.362864858391386</v>
      </c>
      <c r="P368" s="175">
        <f t="shared" si="273"/>
        <v>0.5400143876146507</v>
      </c>
      <c r="Q368" s="174">
        <f t="shared" si="247"/>
        <v>21.454996252719727</v>
      </c>
      <c r="R368" s="170">
        <f t="shared" si="248"/>
        <v>65.653503342927579</v>
      </c>
      <c r="S368" s="170">
        <f t="shared" si="249"/>
        <v>4.3769002228618383</v>
      </c>
      <c r="T368" s="291">
        <f t="shared" si="272"/>
        <v>0.36474168523848655</v>
      </c>
      <c r="U368" s="170">
        <f t="shared" si="250"/>
        <v>7.6230997771381617</v>
      </c>
      <c r="V368" s="170">
        <f t="shared" si="251"/>
        <v>16.376900222861838</v>
      </c>
      <c r="W368" s="176">
        <f t="shared" si="252"/>
        <v>0.31762915738075675</v>
      </c>
      <c r="X368" s="176">
        <f t="shared" si="253"/>
        <v>0.6823708426192433</v>
      </c>
      <c r="Y368" s="173">
        <f t="shared" si="254"/>
        <v>0.3576388888888889</v>
      </c>
      <c r="Z368" s="173">
        <f t="shared" si="230"/>
        <v>0.72222222222222221</v>
      </c>
      <c r="AA368" s="174">
        <f t="shared" si="255"/>
        <v>56.772198799638147</v>
      </c>
      <c r="AB368" s="174">
        <f t="shared" si="256"/>
        <v>39.402706370151733</v>
      </c>
      <c r="AC368" s="170">
        <f t="shared" si="257"/>
        <v>74.189684157038982</v>
      </c>
      <c r="AD368" s="170">
        <f t="shared" si="258"/>
        <v>4.9459789438025989</v>
      </c>
      <c r="AE368" s="176">
        <f t="shared" si="259"/>
        <v>0.29391754400822506</v>
      </c>
      <c r="AF368" s="176">
        <f t="shared" si="260"/>
        <v>0.70608245599177499</v>
      </c>
      <c r="AG368" s="173">
        <f t="shared" si="231"/>
        <v>0.33393193162287566</v>
      </c>
      <c r="AH368" s="173">
        <f t="shared" si="232"/>
        <v>0.7460968436064257</v>
      </c>
      <c r="AI368" s="170">
        <f t="shared" si="261"/>
        <v>83.495956708339691</v>
      </c>
      <c r="AJ368" s="170">
        <f t="shared" si="262"/>
        <v>5.5663971138893125</v>
      </c>
      <c r="AK368" s="176">
        <f t="shared" si="263"/>
        <v>0.26806678692127867</v>
      </c>
      <c r="AL368" s="176">
        <f t="shared" si="264"/>
        <v>0.73193321307872139</v>
      </c>
      <c r="AM368" s="173">
        <f t="shared" si="233"/>
        <v>0.30808117453592926</v>
      </c>
      <c r="AN368" s="173">
        <f t="shared" si="234"/>
        <v>0.77194760069337198</v>
      </c>
      <c r="AO368" s="170">
        <f t="shared" si="265"/>
        <v>92.453923465236471</v>
      </c>
      <c r="AP368" s="170">
        <f t="shared" si="266"/>
        <v>6.1635948976824313</v>
      </c>
      <c r="AQ368" s="176">
        <f t="shared" si="267"/>
        <v>0.24318354592989869</v>
      </c>
      <c r="AR368" s="176">
        <f t="shared" si="268"/>
        <v>0.75681645407010123</v>
      </c>
      <c r="AS368" s="173">
        <f t="shared" si="235"/>
        <v>0.28319793354454931</v>
      </c>
      <c r="AT368" s="173">
        <f t="shared" si="236"/>
        <v>0.79683084168475193</v>
      </c>
      <c r="AU368" s="177">
        <f t="shared" si="274"/>
        <v>1</v>
      </c>
      <c r="AV368" s="178" t="str">
        <f t="shared" si="269"/>
        <v>Dimanche</v>
      </c>
      <c r="AW368" s="177" t="str">
        <f>IF($BD$9="OUI","U",IF(Paramètres!$E$10=Paramètres!$G$10,"-",IF(F368&lt;$BD$7,$BF$8,IF(AND(F368&gt;=$BD$7,F368&lt;$BD$8),$BF$7,IF(AND(F368&gt;=$BD$8,F368&lt;$BE$7),$BF$8,$BF$7)))))</f>
        <v>H</v>
      </c>
      <c r="AX368" s="179">
        <f>IF($BD$9="OUI",0,IF(AW368="H",Paramètres!$E$10,IF(AW368="E",Paramètres!$G$10,Paramètres!$E$10)))</f>
        <v>1</v>
      </c>
      <c r="AY368" s="168" t="str">
        <f t="shared" si="275"/>
        <v>+</v>
      </c>
      <c r="AZ368" s="298">
        <f t="shared" si="270"/>
        <v>2.2411964326807254E-4</v>
      </c>
      <c r="BB368" s="240" t="str">
        <f>IF($BD$9="OUI","U",IF(Paramètres!$D$10=Paramètres!$G$10,"",IF(F368&lt;$BD$7,$BF$8,IF(AND(F368&gt;=$BD$7,F368&lt;$BD$8),$BF$7,IF(AND(F368&gt;=$BD$8,F368&lt;$BE$7),$BF$8,$BF$7)))))</f>
        <v>H</v>
      </c>
    </row>
    <row r="369" spans="6:54" ht="14">
      <c r="F369" s="297">
        <f t="shared" si="271"/>
        <v>44557</v>
      </c>
      <c r="G369" s="169">
        <f t="shared" si="238"/>
        <v>361</v>
      </c>
      <c r="H369" s="170">
        <f t="shared" si="239"/>
        <v>352.80160000000001</v>
      </c>
      <c r="I369" s="170">
        <f t="shared" si="240"/>
        <v>-0.24480749726434034</v>
      </c>
      <c r="J369" s="170">
        <f t="shared" si="241"/>
        <v>275.55679250273568</v>
      </c>
      <c r="K369" s="170">
        <f t="shared" si="242"/>
        <v>0.49538174346172481</v>
      </c>
      <c r="L369" s="171">
        <f t="shared" si="243"/>
        <v>1.0022969847895378</v>
      </c>
      <c r="M369" s="172" t="str">
        <f t="shared" si="244"/>
        <v>+</v>
      </c>
      <c r="N369" s="173">
        <f t="shared" si="245"/>
        <v>4.1762374366230738E-2</v>
      </c>
      <c r="O369" s="174">
        <f t="shared" si="246"/>
        <v>-23.324027134735822</v>
      </c>
      <c r="P369" s="175">
        <f t="shared" si="273"/>
        <v>0.54035653339993106</v>
      </c>
      <c r="Q369" s="174">
        <f t="shared" si="247"/>
        <v>21.493833976375292</v>
      </c>
      <c r="R369" s="170">
        <f t="shared" si="248"/>
        <v>65.703970845089387</v>
      </c>
      <c r="S369" s="170">
        <f t="shared" si="249"/>
        <v>4.3802647230059595</v>
      </c>
      <c r="T369" s="291">
        <f t="shared" si="272"/>
        <v>0.3650220602504966</v>
      </c>
      <c r="U369" s="170">
        <f t="shared" si="250"/>
        <v>7.6197352769940405</v>
      </c>
      <c r="V369" s="170">
        <f t="shared" si="251"/>
        <v>16.380264723005958</v>
      </c>
      <c r="W369" s="176">
        <f t="shared" si="252"/>
        <v>0.31748896987475167</v>
      </c>
      <c r="X369" s="176">
        <f t="shared" si="253"/>
        <v>0.68251103012524827</v>
      </c>
      <c r="Y369" s="173">
        <f t="shared" si="254"/>
        <v>0.3576388888888889</v>
      </c>
      <c r="Z369" s="173">
        <f t="shared" si="230"/>
        <v>0.72291666666666676</v>
      </c>
      <c r="AA369" s="174">
        <f t="shared" si="255"/>
        <v>56.832656330649073</v>
      </c>
      <c r="AB369" s="174">
        <f t="shared" si="256"/>
        <v>39.423102287800326</v>
      </c>
      <c r="AC369" s="170">
        <f t="shared" si="257"/>
        <v>74.235040831951636</v>
      </c>
      <c r="AD369" s="170">
        <f t="shared" si="258"/>
        <v>4.9490027221301087</v>
      </c>
      <c r="AE369" s="176">
        <f t="shared" si="259"/>
        <v>0.29379155324457878</v>
      </c>
      <c r="AF369" s="176">
        <f t="shared" si="260"/>
        <v>0.70620844675542127</v>
      </c>
      <c r="AG369" s="173">
        <f t="shared" si="231"/>
        <v>0.33414808664450985</v>
      </c>
      <c r="AH369" s="173">
        <f t="shared" si="232"/>
        <v>0.74656498015535233</v>
      </c>
      <c r="AI369" s="170">
        <f t="shared" si="261"/>
        <v>83.537198496734788</v>
      </c>
      <c r="AJ369" s="170">
        <f t="shared" si="262"/>
        <v>5.5691465664489863</v>
      </c>
      <c r="AK369" s="176">
        <f t="shared" si="263"/>
        <v>0.2679522263979589</v>
      </c>
      <c r="AL369" s="176">
        <f t="shared" si="264"/>
        <v>0.7320477736020411</v>
      </c>
      <c r="AM369" s="173">
        <f t="shared" si="233"/>
        <v>0.30830875979788991</v>
      </c>
      <c r="AN369" s="173">
        <f t="shared" si="234"/>
        <v>0.77240430700197216</v>
      </c>
      <c r="AO369" s="170">
        <f t="shared" si="265"/>
        <v>92.49232141536325</v>
      </c>
      <c r="AP369" s="170">
        <f t="shared" si="266"/>
        <v>6.1661547610242167</v>
      </c>
      <c r="AQ369" s="176">
        <f t="shared" si="267"/>
        <v>0.2430768849573243</v>
      </c>
      <c r="AR369" s="176">
        <f t="shared" si="268"/>
        <v>0.75692311504267573</v>
      </c>
      <c r="AS369" s="173">
        <f t="shared" si="235"/>
        <v>0.28343341835725527</v>
      </c>
      <c r="AT369" s="173">
        <f t="shared" si="236"/>
        <v>0.79727964844260679</v>
      </c>
      <c r="AU369" s="177">
        <f t="shared" si="274"/>
        <v>2</v>
      </c>
      <c r="AV369" s="178" t="str">
        <f t="shared" si="269"/>
        <v>Lundi</v>
      </c>
      <c r="AW369" s="177" t="str">
        <f>IF($BD$9="OUI","U",IF(Paramètres!$E$10=Paramètres!$G$10,"-",IF(F369&lt;$BD$7,$BF$8,IF(AND(F369&gt;=$BD$7,F369&lt;$BD$8),$BF$7,IF(AND(F369&gt;=$BD$8,F369&lt;$BE$7),$BF$8,$BF$7)))))</f>
        <v>H</v>
      </c>
      <c r="AX369" s="179">
        <f>IF($BD$9="OUI",0,IF(AW369="H",Paramètres!$E$10,IF(AW369="E",Paramètres!$G$10,Paramètres!$E$10)))</f>
        <v>1</v>
      </c>
      <c r="AY369" s="168" t="str">
        <f t="shared" si="275"/>
        <v>+</v>
      </c>
      <c r="AZ369" s="298">
        <f t="shared" si="270"/>
        <v>2.8037501201005899E-4</v>
      </c>
      <c r="BB369" s="240" t="str">
        <f>IF($BD$9="OUI","U",IF(Paramètres!$D$10=Paramètres!$G$10,"",IF(F369&lt;$BD$7,$BF$8,IF(AND(F369&gt;=$BD$7,F369&lt;$BD$8),$BF$7,IF(AND(F369&gt;=$BD$8,F369&lt;$BE$7),$BF$8,$BF$7)))))</f>
        <v>H</v>
      </c>
    </row>
    <row r="370" spans="6:54" ht="14">
      <c r="F370" s="297">
        <f t="shared" si="271"/>
        <v>44558</v>
      </c>
      <c r="G370" s="169">
        <f t="shared" si="238"/>
        <v>362</v>
      </c>
      <c r="H370" s="170">
        <f t="shared" si="239"/>
        <v>353.78719999999998</v>
      </c>
      <c r="I370" s="170">
        <f t="shared" si="240"/>
        <v>-0.21143928610591495</v>
      </c>
      <c r="J370" s="170">
        <f t="shared" si="241"/>
        <v>276.57576071389406</v>
      </c>
      <c r="K370" s="170">
        <f t="shared" si="242"/>
        <v>0.58456695966932815</v>
      </c>
      <c r="L370" s="171">
        <f t="shared" si="243"/>
        <v>1.4925106942536528</v>
      </c>
      <c r="M370" s="172" t="str">
        <f t="shared" si="244"/>
        <v>+</v>
      </c>
      <c r="N370" s="173">
        <f t="shared" si="245"/>
        <v>6.21879455939022E-2</v>
      </c>
      <c r="O370" s="174">
        <f t="shared" si="246"/>
        <v>-23.277387398781986</v>
      </c>
      <c r="P370" s="175">
        <f t="shared" si="273"/>
        <v>0.54069695958705888</v>
      </c>
      <c r="Q370" s="174">
        <f t="shared" si="247"/>
        <v>21.540473712329128</v>
      </c>
      <c r="R370" s="170">
        <f t="shared" si="248"/>
        <v>65.764512049816787</v>
      </c>
      <c r="S370" s="170">
        <f t="shared" si="249"/>
        <v>4.3843008033211195</v>
      </c>
      <c r="T370" s="291">
        <f t="shared" si="272"/>
        <v>0.36535840027675998</v>
      </c>
      <c r="U370" s="170">
        <f t="shared" si="250"/>
        <v>7.6156991966788805</v>
      </c>
      <c r="V370" s="170">
        <f t="shared" si="251"/>
        <v>16.384300803321118</v>
      </c>
      <c r="W370" s="176">
        <f t="shared" si="252"/>
        <v>0.31732079986162004</v>
      </c>
      <c r="X370" s="176">
        <f t="shared" si="253"/>
        <v>0.6826792001383799</v>
      </c>
      <c r="Y370" s="173">
        <f t="shared" si="254"/>
        <v>0.35833333333333334</v>
      </c>
      <c r="Z370" s="173">
        <f t="shared" si="230"/>
        <v>0.72361111111111109</v>
      </c>
      <c r="AA370" s="174">
        <f t="shared" si="255"/>
        <v>56.905227299652097</v>
      </c>
      <c r="AB370" s="174">
        <f t="shared" si="256"/>
        <v>39.447525806164123</v>
      </c>
      <c r="AC370" s="170">
        <f t="shared" si="257"/>
        <v>74.289466559322662</v>
      </c>
      <c r="AD370" s="170">
        <f t="shared" si="258"/>
        <v>4.9526311039548441</v>
      </c>
      <c r="AE370" s="176">
        <f t="shared" si="259"/>
        <v>0.29364037066854815</v>
      </c>
      <c r="AF370" s="176">
        <f t="shared" si="260"/>
        <v>0.7063596293314518</v>
      </c>
      <c r="AG370" s="173">
        <f t="shared" si="231"/>
        <v>0.33433733025560697</v>
      </c>
      <c r="AH370" s="173">
        <f t="shared" si="232"/>
        <v>0.74705658891851068</v>
      </c>
      <c r="AI370" s="170">
        <f t="shared" si="261"/>
        <v>83.586700210171713</v>
      </c>
      <c r="AJ370" s="170">
        <f t="shared" si="262"/>
        <v>5.5724466806781141</v>
      </c>
      <c r="AK370" s="176">
        <f t="shared" si="263"/>
        <v>0.26781472163841191</v>
      </c>
      <c r="AL370" s="176">
        <f t="shared" si="264"/>
        <v>0.73218527836158798</v>
      </c>
      <c r="AM370" s="173">
        <f t="shared" si="233"/>
        <v>0.30851168122547074</v>
      </c>
      <c r="AN370" s="173">
        <f t="shared" si="234"/>
        <v>0.77288223794864697</v>
      </c>
      <c r="AO370" s="170">
        <f t="shared" si="265"/>
        <v>92.538421485077819</v>
      </c>
      <c r="AP370" s="170">
        <f t="shared" si="266"/>
        <v>6.1692280990051875</v>
      </c>
      <c r="AQ370" s="176">
        <f t="shared" si="267"/>
        <v>0.2429488292081172</v>
      </c>
      <c r="AR370" s="176">
        <f t="shared" si="268"/>
        <v>0.75705117079188289</v>
      </c>
      <c r="AS370" s="173">
        <f t="shared" si="235"/>
        <v>0.28364578879517605</v>
      </c>
      <c r="AT370" s="173">
        <f t="shared" si="236"/>
        <v>0.79774813037894177</v>
      </c>
      <c r="AU370" s="177">
        <f t="shared" si="274"/>
        <v>3</v>
      </c>
      <c r="AV370" s="178" t="str">
        <f t="shared" si="269"/>
        <v>Mardi</v>
      </c>
      <c r="AW370" s="177" t="str">
        <f>IF($BD$9="OUI","U",IF(Paramètres!$E$10=Paramètres!$G$10,"-",IF(F370&lt;$BD$7,$BF$8,IF(AND(F370&gt;=$BD$7,F370&lt;$BD$8),$BF$7,IF(AND(F370&gt;=$BD$8,F370&lt;$BE$7),$BF$8,$BF$7)))))</f>
        <v>H</v>
      </c>
      <c r="AX370" s="179">
        <f>IF($BD$9="OUI",0,IF(AW370="H",Paramètres!$E$10,IF(AW370="E",Paramètres!$G$10,Paramètres!$E$10)))</f>
        <v>1</v>
      </c>
      <c r="AY370" s="168" t="str">
        <f t="shared" si="275"/>
        <v>+</v>
      </c>
      <c r="AZ370" s="298">
        <f t="shared" si="270"/>
        <v>3.3634002626337089E-4</v>
      </c>
      <c r="BB370" s="240" t="str">
        <f>IF($BD$9="OUI","U",IF(Paramètres!$D$10=Paramètres!$G$10,"",IF(F370&lt;$BD$7,$BF$8,IF(AND(F370&gt;=$BD$7,F370&lt;$BD$8),$BF$7,IF(AND(F370&gt;=$BD$8,F370&lt;$BE$7),$BF$8,$BF$7)))))</f>
        <v>H</v>
      </c>
    </row>
    <row r="371" spans="6:54" ht="14">
      <c r="F371" s="297">
        <f t="shared" si="271"/>
        <v>44559</v>
      </c>
      <c r="G371" s="169">
        <f t="shared" si="238"/>
        <v>363</v>
      </c>
      <c r="H371" s="170">
        <f t="shared" si="239"/>
        <v>354.77279999999996</v>
      </c>
      <c r="I371" s="170">
        <f t="shared" si="240"/>
        <v>-0.17800469021255161</v>
      </c>
      <c r="J371" s="170">
        <f t="shared" si="241"/>
        <v>277.59479530978751</v>
      </c>
      <c r="K371" s="170">
        <f t="shared" si="242"/>
        <v>0.67292933679971334</v>
      </c>
      <c r="L371" s="171">
        <f t="shared" si="243"/>
        <v>1.9796985863486469</v>
      </c>
      <c r="M371" s="172" t="str">
        <f t="shared" si="244"/>
        <v>+</v>
      </c>
      <c r="N371" s="173">
        <f t="shared" si="245"/>
        <v>8.2487441097860284E-2</v>
      </c>
      <c r="O371" s="174">
        <f t="shared" si="246"/>
        <v>-23.22296739579437</v>
      </c>
      <c r="P371" s="175">
        <f t="shared" si="273"/>
        <v>0.54103528451212479</v>
      </c>
      <c r="Q371" s="174">
        <f t="shared" si="247"/>
        <v>21.594893715316744</v>
      </c>
      <c r="R371" s="170">
        <f t="shared" si="248"/>
        <v>65.835063783066715</v>
      </c>
      <c r="S371" s="170">
        <f t="shared" si="249"/>
        <v>4.3890042522044475</v>
      </c>
      <c r="T371" s="291">
        <f t="shared" si="272"/>
        <v>0.36575035435037062</v>
      </c>
      <c r="U371" s="170">
        <f t="shared" si="250"/>
        <v>7.6109957477955525</v>
      </c>
      <c r="V371" s="170">
        <f t="shared" si="251"/>
        <v>16.389004252204447</v>
      </c>
      <c r="W371" s="176">
        <f t="shared" si="252"/>
        <v>0.31712482282481469</v>
      </c>
      <c r="X371" s="176">
        <f t="shared" si="253"/>
        <v>0.68287517717518531</v>
      </c>
      <c r="Y371" s="173">
        <f t="shared" si="254"/>
        <v>0.35833333333333334</v>
      </c>
      <c r="Z371" s="173">
        <f t="shared" si="230"/>
        <v>0.72361111111111109</v>
      </c>
      <c r="AA371" s="174">
        <f t="shared" si="255"/>
        <v>56.989860719581074</v>
      </c>
      <c r="AB371" s="174">
        <f t="shared" si="256"/>
        <v>39.475927714361795</v>
      </c>
      <c r="AC371" s="170">
        <f t="shared" si="257"/>
        <v>74.352912947507761</v>
      </c>
      <c r="AD371" s="170">
        <f t="shared" si="258"/>
        <v>4.9568608631671838</v>
      </c>
      <c r="AE371" s="176">
        <f t="shared" si="259"/>
        <v>0.29346413070136734</v>
      </c>
      <c r="AF371" s="176">
        <f t="shared" si="260"/>
        <v>0.70653586929863266</v>
      </c>
      <c r="AG371" s="173">
        <f t="shared" si="231"/>
        <v>0.33449941521349214</v>
      </c>
      <c r="AH371" s="173">
        <f t="shared" si="232"/>
        <v>0.74757115381075756</v>
      </c>
      <c r="AI371" s="170">
        <f t="shared" si="261"/>
        <v>83.644425249898561</v>
      </c>
      <c r="AJ371" s="170">
        <f t="shared" si="262"/>
        <v>5.5762950166599037</v>
      </c>
      <c r="AK371" s="176">
        <f t="shared" si="263"/>
        <v>0.26765437430583733</v>
      </c>
      <c r="AL371" s="176">
        <f t="shared" si="264"/>
        <v>0.73234562569416273</v>
      </c>
      <c r="AM371" s="173">
        <f t="shared" si="233"/>
        <v>0.30868965881796218</v>
      </c>
      <c r="AN371" s="173">
        <f t="shared" si="234"/>
        <v>0.77338091020628763</v>
      </c>
      <c r="AO371" s="170">
        <f t="shared" si="265"/>
        <v>92.592195998467602</v>
      </c>
      <c r="AP371" s="170">
        <f t="shared" si="266"/>
        <v>6.1728130665645065</v>
      </c>
      <c r="AQ371" s="176">
        <f t="shared" si="267"/>
        <v>0.24279945555981222</v>
      </c>
      <c r="AR371" s="176">
        <f t="shared" si="268"/>
        <v>0.75720054444018781</v>
      </c>
      <c r="AS371" s="173">
        <f t="shared" si="235"/>
        <v>0.28383474007193704</v>
      </c>
      <c r="AT371" s="173">
        <f t="shared" si="236"/>
        <v>0.79823582895231271</v>
      </c>
      <c r="AU371" s="177">
        <f t="shared" si="274"/>
        <v>4</v>
      </c>
      <c r="AV371" s="178" t="str">
        <f t="shared" si="269"/>
        <v>Mercredi</v>
      </c>
      <c r="AW371" s="177" t="str">
        <f>IF($BD$9="OUI","U",IF(Paramètres!$E$10=Paramètres!$G$10,"-",IF(F371&lt;$BD$7,$BF$8,IF(AND(F371&gt;=$BD$7,F371&lt;$BD$8),$BF$7,IF(AND(F371&gt;=$BD$8,F371&lt;$BE$7),$BF$8,$BF$7)))))</f>
        <v>H</v>
      </c>
      <c r="AX371" s="179">
        <f>IF($BD$9="OUI",0,IF(AW371="H",Paramètres!$E$10,IF(AW371="E",Paramètres!$G$10,Paramètres!$E$10)))</f>
        <v>1</v>
      </c>
      <c r="AY371" s="168" t="str">
        <f t="shared" si="275"/>
        <v>+</v>
      </c>
      <c r="AZ371" s="298">
        <f t="shared" si="270"/>
        <v>3.9195407361064527E-4</v>
      </c>
      <c r="BB371" s="240" t="str">
        <f>IF($BD$9="OUI","U",IF(Paramètres!$D$10=Paramètres!$G$10,"",IF(F371&lt;$BD$7,$BF$8,IF(AND(F371&gt;=$BD$7,F371&lt;$BD$8),$BF$7,IF(AND(F371&gt;=$BD$8,F371&lt;$BE$7),$BF$8,$BF$7)))))</f>
        <v>H</v>
      </c>
    </row>
    <row r="372" spans="6:54" ht="14">
      <c r="F372" s="297">
        <f t="shared" si="271"/>
        <v>44560</v>
      </c>
      <c r="G372" s="169">
        <f t="shared" si="238"/>
        <v>364</v>
      </c>
      <c r="H372" s="170">
        <f t="shared" si="239"/>
        <v>355.75839999999994</v>
      </c>
      <c r="I372" s="170">
        <f t="shared" si="240"/>
        <v>-0.14451420147591446</v>
      </c>
      <c r="J372" s="170">
        <f t="shared" si="241"/>
        <v>278.61388579852405</v>
      </c>
      <c r="K372" s="170">
        <f t="shared" si="242"/>
        <v>0.76034342560105594</v>
      </c>
      <c r="L372" s="171">
        <f t="shared" si="243"/>
        <v>2.4633168965005661</v>
      </c>
      <c r="M372" s="172" t="str">
        <f t="shared" si="244"/>
        <v>+</v>
      </c>
      <c r="N372" s="173">
        <f t="shared" si="245"/>
        <v>0.10263820402085692</v>
      </c>
      <c r="O372" s="174">
        <f t="shared" si="246"/>
        <v>-23.160792955244872</v>
      </c>
      <c r="P372" s="175">
        <f t="shared" si="273"/>
        <v>0.54137113056084141</v>
      </c>
      <c r="Q372" s="174">
        <f t="shared" si="247"/>
        <v>21.657068155866241</v>
      </c>
      <c r="R372" s="170">
        <f t="shared" si="248"/>
        <v>65.915552211637262</v>
      </c>
      <c r="S372" s="170">
        <f t="shared" si="249"/>
        <v>4.3943701474424843</v>
      </c>
      <c r="T372" s="291">
        <f t="shared" si="272"/>
        <v>0.36619751228687369</v>
      </c>
      <c r="U372" s="170">
        <f t="shared" si="250"/>
        <v>7.6056298525575157</v>
      </c>
      <c r="V372" s="170">
        <f t="shared" si="251"/>
        <v>16.394370147442483</v>
      </c>
      <c r="W372" s="176">
        <f t="shared" si="252"/>
        <v>0.31690124385656315</v>
      </c>
      <c r="X372" s="176">
        <f t="shared" si="253"/>
        <v>0.68309875614343685</v>
      </c>
      <c r="Y372" s="173">
        <f t="shared" si="254"/>
        <v>0.35833333333333334</v>
      </c>
      <c r="Z372" s="173">
        <f t="shared" si="230"/>
        <v>0.72430555555555554</v>
      </c>
      <c r="AA372" s="174">
        <f t="shared" si="255"/>
        <v>57.086496630004881</v>
      </c>
      <c r="AB372" s="174">
        <f t="shared" si="256"/>
        <v>39.508250764754131</v>
      </c>
      <c r="AC372" s="170">
        <f t="shared" si="257"/>
        <v>74.425323310305487</v>
      </c>
      <c r="AD372" s="170">
        <f t="shared" si="258"/>
        <v>4.9616882206870327</v>
      </c>
      <c r="AE372" s="176">
        <f t="shared" si="259"/>
        <v>0.29326299080470697</v>
      </c>
      <c r="AF372" s="176">
        <f t="shared" si="260"/>
        <v>0.70673700919529303</v>
      </c>
      <c r="AG372" s="173">
        <f t="shared" si="231"/>
        <v>0.33463412136554843</v>
      </c>
      <c r="AH372" s="173">
        <f t="shared" si="232"/>
        <v>0.74810813975613455</v>
      </c>
      <c r="AI372" s="170">
        <f t="shared" si="261"/>
        <v>83.710330632560186</v>
      </c>
      <c r="AJ372" s="170">
        <f t="shared" si="262"/>
        <v>5.5806887088373456</v>
      </c>
      <c r="AK372" s="176">
        <f t="shared" si="263"/>
        <v>0.26747130379844392</v>
      </c>
      <c r="AL372" s="176">
        <f t="shared" si="264"/>
        <v>0.73252869620155614</v>
      </c>
      <c r="AM372" s="173">
        <f t="shared" si="233"/>
        <v>0.30884243435928538</v>
      </c>
      <c r="AN372" s="173">
        <f t="shared" si="234"/>
        <v>0.77389982676239766</v>
      </c>
      <c r="AO372" s="170">
        <f t="shared" si="265"/>
        <v>92.653612350971414</v>
      </c>
      <c r="AP372" s="170">
        <f t="shared" si="266"/>
        <v>6.1769074900647611</v>
      </c>
      <c r="AQ372" s="176">
        <f t="shared" si="267"/>
        <v>0.24262885458063496</v>
      </c>
      <c r="AR372" s="176">
        <f t="shared" si="268"/>
        <v>0.75737114541936501</v>
      </c>
      <c r="AS372" s="173">
        <f t="shared" si="235"/>
        <v>0.2839999851414764</v>
      </c>
      <c r="AT372" s="173">
        <f t="shared" si="236"/>
        <v>0.79874227598020653</v>
      </c>
      <c r="AU372" s="177">
        <f t="shared" si="274"/>
        <v>5</v>
      </c>
      <c r="AV372" s="178" t="str">
        <f t="shared" si="269"/>
        <v>Jeudi</v>
      </c>
      <c r="AW372" s="177" t="str">
        <f>IF($BD$9="OUI","U",IF(Paramètres!$E$10=Paramètres!$G$10,"-",IF(F372&lt;$BD$7,$BF$8,IF(AND(F372&gt;=$BD$7,F372&lt;$BD$8),$BF$7,IF(AND(F372&gt;=$BD$8,F372&lt;$BE$7),$BF$8,$BF$7)))))</f>
        <v>H</v>
      </c>
      <c r="AX372" s="179">
        <f>IF($BD$9="OUI",0,IF(AW372="H",Paramètres!$E$10,IF(AW372="E",Paramètres!$G$10,Paramètres!$E$10)))</f>
        <v>1</v>
      </c>
      <c r="AY372" s="168" t="str">
        <f t="shared" si="275"/>
        <v>+</v>
      </c>
      <c r="AZ372" s="298">
        <f t="shared" si="270"/>
        <v>4.4715793650307312E-4</v>
      </c>
      <c r="BB372" s="240" t="str">
        <f>IF($BD$9="OUI","U",IF(Paramètres!$D$10=Paramètres!$G$10,"",IF(F372&lt;$BD$7,$BF$8,IF(AND(F372&gt;=$BD$7,F372&lt;$BD$8),$BF$7,IF(AND(F372&gt;=$BD$8,F372&lt;$BE$7),$BF$8,$BF$7)))))</f>
        <v>H</v>
      </c>
    </row>
    <row r="373" spans="6:54" ht="14">
      <c r="F373" s="297">
        <f t="shared" si="271"/>
        <v>44561</v>
      </c>
      <c r="G373" s="169">
        <f t="shared" si="238"/>
        <v>365</v>
      </c>
      <c r="H373" s="170">
        <f t="shared" si="239"/>
        <v>356.74400000000003</v>
      </c>
      <c r="I373" s="170">
        <f t="shared" si="240"/>
        <v>-0.11097833213871401</v>
      </c>
      <c r="J373" s="170">
        <f t="shared" si="241"/>
        <v>279.63302166786139</v>
      </c>
      <c r="K373" s="170">
        <f t="shared" si="242"/>
        <v>0.84668549407632776</v>
      </c>
      <c r="L373" s="171">
        <f t="shared" si="243"/>
        <v>2.9428286477504551</v>
      </c>
      <c r="M373" s="172" t="str">
        <f t="shared" si="244"/>
        <v>+</v>
      </c>
      <c r="N373" s="173">
        <f t="shared" si="245"/>
        <v>0.12261786032293563</v>
      </c>
      <c r="O373" s="174">
        <f t="shared" si="246"/>
        <v>-23.090893947665517</v>
      </c>
      <c r="P373" s="175">
        <f t="shared" si="273"/>
        <v>0.54170412483254282</v>
      </c>
      <c r="Q373" s="174">
        <f t="shared" si="247"/>
        <v>21.726967163445597</v>
      </c>
      <c r="R373" s="170">
        <f t="shared" si="248"/>
        <v>66.005893134144074</v>
      </c>
      <c r="S373" s="170">
        <f t="shared" si="249"/>
        <v>4.4003928756096053</v>
      </c>
      <c r="T373" s="291">
        <f t="shared" si="272"/>
        <v>0.36669940630080045</v>
      </c>
      <c r="U373" s="170">
        <f t="shared" si="250"/>
        <v>7.5996071243903947</v>
      </c>
      <c r="V373" s="170">
        <f t="shared" si="251"/>
        <v>16.400392875609604</v>
      </c>
      <c r="W373" s="176">
        <f t="shared" si="252"/>
        <v>0.31665029684959978</v>
      </c>
      <c r="X373" s="176">
        <f t="shared" si="253"/>
        <v>0.68334970315040022</v>
      </c>
      <c r="Y373" s="173">
        <f t="shared" si="254"/>
        <v>0.35833333333333334</v>
      </c>
      <c r="Z373" s="173">
        <f t="shared" si="230"/>
        <v>0.72499999999999998</v>
      </c>
      <c r="AA373" s="174">
        <f t="shared" si="255"/>
        <v>57.195066284327311</v>
      </c>
      <c r="AB373" s="174">
        <f t="shared" si="256"/>
        <v>39.54442990541061</v>
      </c>
      <c r="AC373" s="170">
        <f t="shared" si="257"/>
        <v>74.506632872522843</v>
      </c>
      <c r="AD373" s="170">
        <f t="shared" si="258"/>
        <v>4.9671088581681895</v>
      </c>
      <c r="AE373" s="176">
        <f t="shared" si="259"/>
        <v>0.29303713090965877</v>
      </c>
      <c r="AF373" s="176">
        <f t="shared" si="260"/>
        <v>0.70696286909034123</v>
      </c>
      <c r="AG373" s="173">
        <f t="shared" si="231"/>
        <v>0.33474125574220154</v>
      </c>
      <c r="AH373" s="173">
        <f t="shared" si="232"/>
        <v>0.74866699392288405</v>
      </c>
      <c r="AI373" s="170">
        <f t="shared" si="261"/>
        <v>83.784367137619057</v>
      </c>
      <c r="AJ373" s="170">
        <f t="shared" si="262"/>
        <v>5.5856244758412705</v>
      </c>
      <c r="AK373" s="176">
        <f t="shared" si="263"/>
        <v>0.26726564683994708</v>
      </c>
      <c r="AL373" s="176">
        <f t="shared" si="264"/>
        <v>0.73273435316005298</v>
      </c>
      <c r="AM373" s="173">
        <f t="shared" si="233"/>
        <v>0.30896977167248979</v>
      </c>
      <c r="AN373" s="173">
        <f t="shared" si="234"/>
        <v>0.7744384779925958</v>
      </c>
      <c r="AO373" s="170">
        <f t="shared" si="265"/>
        <v>92.72263311916214</v>
      </c>
      <c r="AP373" s="170">
        <f t="shared" si="266"/>
        <v>6.1815088746108096</v>
      </c>
      <c r="AQ373" s="176">
        <f t="shared" si="267"/>
        <v>0.2424371302245496</v>
      </c>
      <c r="AR373" s="176">
        <f t="shared" si="268"/>
        <v>0.7575628697754504</v>
      </c>
      <c r="AS373" s="173">
        <f t="shared" si="235"/>
        <v>0.28414125505709237</v>
      </c>
      <c r="AT373" s="173">
        <f t="shared" si="236"/>
        <v>0.79926699460799322</v>
      </c>
      <c r="AU373" s="177">
        <f t="shared" si="274"/>
        <v>6</v>
      </c>
      <c r="AV373" s="178" t="str">
        <f t="shared" si="269"/>
        <v>Vendredi</v>
      </c>
      <c r="AW373" s="177" t="str">
        <f>IF($BD$9="OUI","U",IF(Paramètres!$E$10=Paramètres!$G$10,"-",IF(F373&lt;$BD$7,$BF$8,IF(AND(F373&gt;=$BD$7,F373&lt;$BD$8),$BF$7,IF(AND(F373&gt;=$BD$8,F373&lt;$BE$7),$BF$8,$BF$7)))))</f>
        <v>H</v>
      </c>
      <c r="AX373" s="179">
        <f>IF($BD$9="OUI",0,IF(AW373="H",Paramètres!$E$10,IF(AW373="E",Paramètres!$G$10,Paramètres!$E$10)))</f>
        <v>1</v>
      </c>
      <c r="AY373" s="168" t="str">
        <f t="shared" si="275"/>
        <v>+</v>
      </c>
      <c r="AZ373" s="298">
        <f t="shared" si="270"/>
        <v>5.0189401392675137E-4</v>
      </c>
      <c r="BB373" s="240" t="str">
        <f>IF($BD$9="OUI","U",IF(Paramètres!$D$10=Paramètres!$G$10,"",IF(F373&lt;$BD$7,$BF$8,IF(AND(F373&gt;=$BD$7,F373&lt;$BD$8),$BF$7,IF(AND(F373&gt;=$BD$8,F373&lt;$BE$7),$BF$8,$BF$7)))))</f>
        <v>H</v>
      </c>
    </row>
    <row r="374" spans="6:54" ht="14">
      <c r="F374" s="297">
        <f t="shared" si="271"/>
        <v>44562</v>
      </c>
      <c r="G374" s="169">
        <f t="shared" si="238"/>
        <v>1</v>
      </c>
      <c r="H374" s="170">
        <f t="shared" si="239"/>
        <v>357.98559999999998</v>
      </c>
      <c r="I374" s="170">
        <f t="shared" si="240"/>
        <v>-6.8683540109881397E-2</v>
      </c>
      <c r="J374" s="170">
        <f t="shared" si="241"/>
        <v>280.9169164598901</v>
      </c>
      <c r="K374" s="170">
        <f t="shared" si="242"/>
        <v>0.95374008729577497</v>
      </c>
      <c r="L374" s="171">
        <f t="shared" si="243"/>
        <v>3.5402261887435742</v>
      </c>
      <c r="M374" s="172" t="str">
        <f t="shared" si="244"/>
        <v>+</v>
      </c>
      <c r="N374" s="173">
        <f t="shared" si="245"/>
        <v>0.14750942453098226</v>
      </c>
      <c r="O374" s="174">
        <f t="shared" si="246"/>
        <v>-22.99189741202202</v>
      </c>
      <c r="P374" s="175">
        <f t="shared" si="273"/>
        <v>0.54211898423601024</v>
      </c>
      <c r="Q374" s="174">
        <f t="shared" si="247"/>
        <v>21.825963699089094</v>
      </c>
      <c r="R374" s="170">
        <f t="shared" si="248"/>
        <v>66.133575980107764</v>
      </c>
      <c r="S374" s="170">
        <f t="shared" si="249"/>
        <v>4.4089050653405177</v>
      </c>
      <c r="T374" s="291">
        <f t="shared" si="272"/>
        <v>0.36740875544504314</v>
      </c>
      <c r="U374" s="170">
        <f t="shared" si="250"/>
        <v>7.5910949346594823</v>
      </c>
      <c r="V374" s="170">
        <f t="shared" si="251"/>
        <v>16.40890506534052</v>
      </c>
      <c r="W374" s="176">
        <f t="shared" si="252"/>
        <v>0.31629562227747843</v>
      </c>
      <c r="X374" s="176">
        <f t="shared" si="253"/>
        <v>0.68370437772252168</v>
      </c>
      <c r="Y374" s="173">
        <f t="shared" si="254"/>
        <v>0.35833333333333334</v>
      </c>
      <c r="Z374" s="173">
        <f t="shared" si="230"/>
        <v>0.72569444444444453</v>
      </c>
      <c r="AA374" s="174">
        <f t="shared" si="255"/>
        <v>57.34870123508982</v>
      </c>
      <c r="AB374" s="174">
        <f t="shared" si="256"/>
        <v>39.595381758916567</v>
      </c>
      <c r="AC374" s="170">
        <f t="shared" si="257"/>
        <v>74.621615316643755</v>
      </c>
      <c r="AD374" s="170">
        <f t="shared" si="258"/>
        <v>4.9747743544429168</v>
      </c>
      <c r="AE374" s="176">
        <f t="shared" si="259"/>
        <v>0.29271773523154515</v>
      </c>
      <c r="AF374" s="176">
        <f t="shared" si="260"/>
        <v>0.7072822647684549</v>
      </c>
      <c r="AG374" s="173">
        <f t="shared" si="231"/>
        <v>0.33483671946755528</v>
      </c>
      <c r="AH374" s="173">
        <f t="shared" si="232"/>
        <v>0.74940124900446514</v>
      </c>
      <c r="AI374" s="170">
        <f t="shared" si="261"/>
        <v>83.889121174308457</v>
      </c>
      <c r="AJ374" s="170">
        <f t="shared" si="262"/>
        <v>5.5926080782872303</v>
      </c>
      <c r="AK374" s="176">
        <f t="shared" si="263"/>
        <v>0.26697466340469872</v>
      </c>
      <c r="AL374" s="176">
        <f t="shared" si="264"/>
        <v>0.73302533659530134</v>
      </c>
      <c r="AM374" s="173">
        <f t="shared" si="233"/>
        <v>0.30909364764070896</v>
      </c>
      <c r="AN374" s="173">
        <f t="shared" si="234"/>
        <v>0.77514432083131146</v>
      </c>
      <c r="AO374" s="170">
        <f t="shared" si="265"/>
        <v>92.820339453033824</v>
      </c>
      <c r="AP374" s="170">
        <f t="shared" si="266"/>
        <v>6.188022630202255</v>
      </c>
      <c r="AQ374" s="176">
        <f t="shared" si="267"/>
        <v>0.24216572374157272</v>
      </c>
      <c r="AR374" s="176">
        <f t="shared" si="268"/>
        <v>0.75783427625842725</v>
      </c>
      <c r="AS374" s="173">
        <f t="shared" si="235"/>
        <v>0.28428470797758293</v>
      </c>
      <c r="AT374" s="173">
        <f t="shared" si="236"/>
        <v>0.79995326049443749</v>
      </c>
      <c r="AU374" s="177">
        <f t="shared" si="274"/>
        <v>7</v>
      </c>
      <c r="AV374" s="178" t="str">
        <f t="shared" si="269"/>
        <v>Samedi</v>
      </c>
      <c r="AW374" s="177" t="str">
        <f>IF($BD$9="OUI","U",IF(Paramètres!$E$10=Paramètres!$G$10,"-",IF(F374&lt;$BD$7,$BF$8,IF(AND(F374&gt;=$BD$7,F374&lt;$BD$8),$BF$7,IF(AND(F374&gt;=$BD$8,F374&lt;$BE$7),$BF$8,$BF$7)))))</f>
        <v>H</v>
      </c>
      <c r="AX374" s="179">
        <f>IF($BD$9="OUI",0,IF(AW374="H",Paramètres!$E$10,IF(AW374="E",Paramètres!$G$10,Paramètres!$E$10)))</f>
        <v>1</v>
      </c>
      <c r="AY374" s="168" t="str">
        <f t="shared" si="275"/>
        <v>+</v>
      </c>
      <c r="AZ374" s="298">
        <f t="shared" si="270"/>
        <v>7.0934914424269913E-4</v>
      </c>
      <c r="BB374" s="240" t="str">
        <f>IF($BD$9="OUI","U",IF(Paramètres!$D$10=Paramètres!$G$10,"",IF(F374&lt;$BD$7,$BF$8,IF(AND(F374&gt;=$BD$7,F374&lt;$BD$8),$BF$7,IF(AND(F374&gt;=$BD$8,F374&lt;$BE$7),$BF$8,$BF$7)))))</f>
        <v>H</v>
      </c>
    </row>
    <row r="375" spans="6:54" ht="14">
      <c r="F375" s="297">
        <f t="shared" si="271"/>
        <v>44563</v>
      </c>
      <c r="G375" s="169">
        <f t="shared" si="238"/>
        <v>2</v>
      </c>
      <c r="H375" s="170">
        <f t="shared" si="239"/>
        <v>358.97120000000001</v>
      </c>
      <c r="I375" s="170">
        <f t="shared" si="240"/>
        <v>-3.5083919987882427E-2</v>
      </c>
      <c r="J375" s="170">
        <f t="shared" si="241"/>
        <v>281.93611608001214</v>
      </c>
      <c r="K375" s="170">
        <f t="shared" si="242"/>
        <v>1.0372145075756889</v>
      </c>
      <c r="L375" s="171">
        <f t="shared" si="243"/>
        <v>4.0085223503512255</v>
      </c>
      <c r="M375" s="172" t="str">
        <f t="shared" si="244"/>
        <v>+</v>
      </c>
      <c r="N375" s="173">
        <f t="shared" si="245"/>
        <v>0.16702176459796772</v>
      </c>
      <c r="O375" s="174">
        <f t="shared" si="246"/>
        <v>-22.904673684616554</v>
      </c>
      <c r="P375" s="175">
        <f t="shared" ref="P375" si="276">(12+$L375/60+$O$3*4/60+AX375)/24</f>
        <v>0.54244418990379339</v>
      </c>
      <c r="Q375" s="174">
        <f t="shared" si="247"/>
        <v>21.913187426494559</v>
      </c>
      <c r="R375" s="170">
        <f t="shared" si="248"/>
        <v>66.245818956627659</v>
      </c>
      <c r="S375" s="170">
        <f t="shared" si="249"/>
        <v>4.4163879304418439</v>
      </c>
      <c r="T375" s="291">
        <f t="shared" si="272"/>
        <v>0.3680323275368203</v>
      </c>
      <c r="U375" s="170">
        <f t="shared" si="250"/>
        <v>7.5836120695581561</v>
      </c>
      <c r="V375" s="170">
        <f t="shared" si="251"/>
        <v>16.416387930441843</v>
      </c>
      <c r="W375" s="176">
        <f t="shared" si="252"/>
        <v>0.31598383623158982</v>
      </c>
      <c r="X375" s="176">
        <f t="shared" si="253"/>
        <v>0.68401616376841012</v>
      </c>
      <c r="Y375" s="173">
        <f t="shared" si="254"/>
        <v>0.35833333333333334</v>
      </c>
      <c r="Z375" s="173">
        <f t="shared" si="230"/>
        <v>0.72638888888888886</v>
      </c>
      <c r="AA375" s="174">
        <f t="shared" si="255"/>
        <v>57.483940402283032</v>
      </c>
      <c r="AB375" s="174">
        <f t="shared" si="256"/>
        <v>39.63999610666405</v>
      </c>
      <c r="AC375" s="170">
        <f t="shared" si="257"/>
        <v>74.722755527765585</v>
      </c>
      <c r="AD375" s="170">
        <f t="shared" si="258"/>
        <v>4.9815170351843721</v>
      </c>
      <c r="AE375" s="176">
        <f t="shared" si="259"/>
        <v>0.29243679020065116</v>
      </c>
      <c r="AF375" s="176">
        <f t="shared" si="260"/>
        <v>0.70756320979934884</v>
      </c>
      <c r="AG375" s="173">
        <f t="shared" si="231"/>
        <v>0.3348809801044445</v>
      </c>
      <c r="AH375" s="173">
        <f t="shared" si="232"/>
        <v>0.75000739970314212</v>
      </c>
      <c r="AI375" s="170">
        <f t="shared" si="261"/>
        <v>83.981319185238576</v>
      </c>
      <c r="AJ375" s="170">
        <f t="shared" si="262"/>
        <v>5.5987546123492384</v>
      </c>
      <c r="AK375" s="176">
        <f t="shared" si="263"/>
        <v>0.26671855781878173</v>
      </c>
      <c r="AL375" s="176">
        <f t="shared" si="264"/>
        <v>0.73328144218121827</v>
      </c>
      <c r="AM375" s="173">
        <f t="shared" si="233"/>
        <v>0.30916274772257502</v>
      </c>
      <c r="AN375" s="173">
        <f t="shared" si="234"/>
        <v>0.77572563208501155</v>
      </c>
      <c r="AO375" s="170">
        <f t="shared" si="265"/>
        <v>92.906382073589441</v>
      </c>
      <c r="AP375" s="170">
        <f t="shared" si="266"/>
        <v>6.1937588049059631</v>
      </c>
      <c r="AQ375" s="176">
        <f t="shared" si="267"/>
        <v>0.24192671646225153</v>
      </c>
      <c r="AR375" s="176">
        <f t="shared" si="268"/>
        <v>0.75807328353774839</v>
      </c>
      <c r="AS375" s="173">
        <f t="shared" si="235"/>
        <v>0.28437090636604484</v>
      </c>
      <c r="AT375" s="173">
        <f t="shared" si="236"/>
        <v>0.80051747344154167</v>
      </c>
      <c r="AU375" s="177">
        <f t="shared" ref="AU375" si="277">WEEKDAY(F375,1)</f>
        <v>1</v>
      </c>
      <c r="AV375" s="178" t="str">
        <f t="shared" si="269"/>
        <v>Dimanche</v>
      </c>
      <c r="AW375" s="177" t="str">
        <f>IF($BD$9="OUI","U",IF(Paramètres!$E$10=Paramètres!$G$10,"-",IF(F375&lt;$BD$7,$BF$8,IF(AND(F375&gt;=$BD$7,F375&lt;$BD$8),$BF$7,IF(AND(F375&gt;=$BD$8,F375&lt;$BE$7),$BF$8,$BF$7)))))</f>
        <v>H</v>
      </c>
      <c r="AX375" s="179">
        <f>IF($BD$9="OUI",0,IF(AW375="H",Paramètres!$E$10,IF(AW375="E",Paramètres!$G$10,Paramètres!$E$10)))</f>
        <v>1</v>
      </c>
      <c r="AY375" s="168" t="str">
        <f t="shared" ref="AY375" si="278">IF(T375-T374&lt;=0,"-","+")</f>
        <v>+</v>
      </c>
      <c r="AZ375" s="298">
        <f t="shared" si="270"/>
        <v>6.2357209177715811E-4</v>
      </c>
      <c r="BB375" s="288" t="str">
        <f>IF($BD$9="OUI","U",IF(Paramètres!$D$10=Paramètres!$G$10,"",IF(F375&lt;$BD$7,$BF$8,IF(AND(F375&gt;=$BD$7,F375&lt;$BD$8),$BF$7,IF(AND(F375&gt;=$BD$8,F375&lt;$BE$7),$BF$8,$BF$7)))))</f>
        <v>H</v>
      </c>
    </row>
  </sheetData>
  <sheetProtection sheet="1" objects="1" scenarios="1" selectLockedCells="1" selectUnlockedCells="1"/>
  <mergeCells count="13">
    <mergeCell ref="BC5:BF5"/>
    <mergeCell ref="G2:J2"/>
    <mergeCell ref="G3:J3"/>
    <mergeCell ref="A5:C5"/>
    <mergeCell ref="AY6:AZ6"/>
    <mergeCell ref="L4:N5"/>
    <mergeCell ref="P4:Q5"/>
    <mergeCell ref="AG6:AH6"/>
    <mergeCell ref="AM6:AN6"/>
    <mergeCell ref="AY4:AZ5"/>
    <mergeCell ref="AW4:AW6"/>
    <mergeCell ref="AX4:AX6"/>
    <mergeCell ref="G4:J4"/>
  </mergeCells>
  <pageMargins left="0.78740157499999996" right="0.78740157499999996" top="0.984251969" bottom="0.984251969" header="0.4921259845" footer="0.4921259845"/>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12</vt:i4>
      </vt:variant>
    </vt:vector>
  </HeadingPairs>
  <TitlesOfParts>
    <vt:vector size="17" baseType="lpstr">
      <vt:lpstr>Paramètres</vt:lpstr>
      <vt:lpstr>Copie</vt:lpstr>
      <vt:lpstr>Vue 31</vt:lpstr>
      <vt:lpstr>Vue 365</vt:lpstr>
      <vt:lpstr>Calcul</vt:lpstr>
      <vt:lpstr>CHE</vt:lpstr>
      <vt:lpstr>CHH</vt:lpstr>
      <vt:lpstr>Heure_eté</vt:lpstr>
      <vt:lpstr>Heure_hiver</vt:lpstr>
      <vt:lpstr>'Vue 31'!Impression_des_titres</vt:lpstr>
      <vt:lpstr>'Vue 365'!Impression_des_titres</vt:lpstr>
      <vt:lpstr>Jour_ete</vt:lpstr>
      <vt:lpstr>Jour_hiver</vt:lpstr>
      <vt:lpstr>Mois_ete</vt:lpstr>
      <vt:lpstr>Mois_hiver</vt:lpstr>
      <vt:lpstr>'Vue 31'!Zone_d_impression</vt:lpstr>
      <vt:lpstr>'Vue 365'!Zone_d_impression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Horraire soleil</dc:title>
  <dc:subject/>
  <dc:creator>Jean-Jacques Rey</dc:creator>
  <cp:keywords/>
  <dc:description/>
  <cp:lastModifiedBy>Jean-Jacques REY</cp:lastModifiedBy>
  <cp:lastPrinted>2020-12-06T13:29:21Z</cp:lastPrinted>
  <dcterms:created xsi:type="dcterms:W3CDTF">2003-10-02T06:46:37Z</dcterms:created>
  <dcterms:modified xsi:type="dcterms:W3CDTF">2020-12-06T13:29:30Z</dcterms:modified>
  <cp:category/>
</cp:coreProperties>
</file>